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155" firstSheet="1"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4" i="15"/>
  <c r="D7" i="15"/>
  <c r="D6" i="15"/>
  <c r="D5" i="15"/>
  <c r="D4" i="15"/>
  <c r="E58" i="12" l="1"/>
  <c r="S16" i="15" l="1"/>
  <c r="S17" i="15"/>
  <c r="S18" i="15"/>
  <c r="S19" i="15" l="1"/>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11" i="19" l="1"/>
  <c r="EJ11" i="19"/>
  <c r="EJ6" i="19"/>
  <c r="ED6" i="19"/>
  <c r="ED9" i="19"/>
  <c r="ED7" i="19"/>
  <c r="EJ7" i="19"/>
  <c r="EJ8" i="19"/>
  <c r="ED8" i="19"/>
  <c r="EJ9" i="19"/>
  <c r="EJ10" i="19"/>
  <c r="ED10"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D8" i="15" l="1"/>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M57" i="12" l="1"/>
  <c r="P57" i="12"/>
  <c r="S57" i="12"/>
  <c r="T57" i="12"/>
  <c r="W57" i="12"/>
  <c r="X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60" i="12"/>
  <c r="E62" i="12" s="1"/>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11" i="19" l="1"/>
  <c r="Z11" i="17"/>
  <c r="EK11" i="19"/>
  <c r="EM11" i="19" s="1"/>
  <c r="EI6" i="19"/>
  <c r="EM6" i="19"/>
  <c r="EI7" i="19"/>
  <c r="EM7" i="19"/>
  <c r="EH12" i="19"/>
  <c r="EL12" i="19"/>
  <c r="EI8" i="19"/>
  <c r="EG12" i="19"/>
  <c r="EE12" i="19"/>
  <c r="EM8" i="19"/>
  <c r="EM9" i="19"/>
  <c r="EI9" i="19"/>
  <c r="EI10" i="19"/>
  <c r="EF12" i="19"/>
  <c r="EM10" i="19"/>
  <c r="EK12" i="19"/>
  <c r="R11" i="17"/>
  <c r="O12" i="17"/>
  <c r="X12" i="17"/>
  <c r="P12" i="17"/>
  <c r="Y12" i="17"/>
  <c r="R8" i="17"/>
  <c r="R6" i="17"/>
  <c r="Z9" i="17"/>
  <c r="R7" i="17"/>
  <c r="Z8" i="17"/>
  <c r="Z10" i="17"/>
  <c r="Q12" i="17"/>
  <c r="R9" i="17"/>
  <c r="R10" i="17"/>
  <c r="Z6" i="17"/>
  <c r="Z7" i="17"/>
  <c r="N12" i="17"/>
  <c r="EM12" i="19" l="1"/>
  <c r="EI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132" i="12"/>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94" i="15"/>
  <c r="C94"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P78" i="16"/>
  <c r="Q75" i="16"/>
  <c r="BW131" i="12"/>
  <c r="BX82" i="12"/>
  <c r="Q7" i="12"/>
  <c r="B15" i="13"/>
  <c r="D16" i="16" s="1"/>
  <c r="CJ60" i="12"/>
  <c r="CI71" i="12"/>
  <c r="CF108" i="12"/>
  <c r="CH121" i="12"/>
  <c r="CG95" i="12"/>
  <c r="AA86" i="13"/>
  <c r="F24" i="12"/>
  <c r="G24" i="12"/>
  <c r="H24" i="12"/>
  <c r="I24" i="12"/>
  <c r="J24" i="12"/>
  <c r="K24" i="12"/>
  <c r="L24" i="12"/>
  <c r="M24" i="12"/>
  <c r="N24" i="12"/>
  <c r="O24" i="12"/>
  <c r="H27" i="12"/>
  <c r="AM2" i="17" l="1"/>
  <c r="P3" i="19"/>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CF82" i="12" s="1"/>
  <c r="Q82" i="16"/>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AJ7" i="12"/>
  <c r="B34" i="13"/>
  <c r="D35" i="16" s="1"/>
  <c r="CT62" i="12"/>
  <c r="DC60" i="12"/>
  <c r="DB71" i="12"/>
  <c r="CY108" i="12"/>
  <c r="DA121" i="12"/>
  <c r="AA105" i="13"/>
  <c r="CZ95" i="12"/>
  <c r="BF2" i="17" l="1"/>
  <c r="AI3" i="19"/>
  <c r="CV131" i="12"/>
  <c r="CW82" i="12"/>
  <c r="Q101" i="16" s="1"/>
  <c r="CT132" i="12"/>
  <c r="P98" i="16"/>
  <c r="CX82" i="12"/>
  <c r="Q102" i="16" s="1"/>
  <c r="CU62" i="12"/>
  <c r="AK7" i="12"/>
  <c r="B35" i="13"/>
  <c r="D36" i="16" s="1"/>
  <c r="DD60" i="12"/>
  <c r="DC71" i="12"/>
  <c r="DA95" i="12"/>
  <c r="DB121" i="12"/>
  <c r="CZ108" i="12"/>
  <c r="AA106" i="13"/>
  <c r="CW131" i="12" l="1"/>
  <c r="BG2" i="17"/>
  <c r="AJ3" i="19"/>
  <c r="CU132" i="12"/>
  <c r="P99" i="16"/>
  <c r="CY82" i="12"/>
  <c r="Q103" i="16" s="1"/>
  <c r="CX131" i="12"/>
  <c r="AL7" i="12"/>
  <c r="B36" i="13"/>
  <c r="D37" i="16" s="1"/>
  <c r="CV62" i="12"/>
  <c r="DE60" i="12"/>
  <c r="DD71" i="12"/>
  <c r="DA108" i="12"/>
  <c r="DC121" i="12"/>
  <c r="AA107" i="13"/>
  <c r="DB95" i="12"/>
  <c r="BH2" i="17" l="1"/>
  <c r="AK3" i="19"/>
  <c r="CV132" i="12"/>
  <c r="P100" i="16"/>
  <c r="CY131" i="12"/>
  <c r="CZ82" i="12"/>
  <c r="Q104" i="16" s="1"/>
  <c r="CW62" i="12"/>
  <c r="AM7" i="12"/>
  <c r="B37" i="13"/>
  <c r="D38" i="16" s="1"/>
  <c r="DF60" i="12"/>
  <c r="DE71" i="12"/>
  <c r="DC95" i="12"/>
  <c r="DD121" i="12"/>
  <c r="DB108" i="12"/>
  <c r="AA108" i="13"/>
  <c r="BI2" i="17" l="1"/>
  <c r="AL3" i="19"/>
  <c r="CW132" i="12"/>
  <c r="P101" i="16"/>
  <c r="CZ131" i="12"/>
  <c r="DA82" i="12"/>
  <c r="Q105" i="16" s="1"/>
  <c r="AN7" i="12"/>
  <c r="B38" i="13"/>
  <c r="D39" i="16" s="1"/>
  <c r="CX62" i="12"/>
  <c r="DG60" i="12"/>
  <c r="DF71" i="12"/>
  <c r="DC108" i="12"/>
  <c r="DE121" i="12"/>
  <c r="AA109" i="13"/>
  <c r="DD95" i="12"/>
  <c r="BJ2" i="17" l="1"/>
  <c r="AM3" i="19"/>
  <c r="CX132" i="12"/>
  <c r="P102" i="16"/>
  <c r="DA131" i="12"/>
  <c r="DB82" i="12"/>
  <c r="Q106" i="16" s="1"/>
  <c r="CY62" i="12"/>
  <c r="AO7" i="12"/>
  <c r="B39" i="13"/>
  <c r="D40" i="16" s="1"/>
  <c r="DH60" i="12"/>
  <c r="DG71" i="12"/>
  <c r="DE95" i="12"/>
  <c r="DF121" i="12"/>
  <c r="DD108" i="12"/>
  <c r="AA110" i="13"/>
  <c r="BK2" i="17" l="1"/>
  <c r="AN3" i="19"/>
  <c r="CY132" i="12"/>
  <c r="P103" i="16"/>
  <c r="DB131" i="12"/>
  <c r="DC82" i="12"/>
  <c r="Q107" i="16" s="1"/>
  <c r="AP7" i="12"/>
  <c r="B40" i="13"/>
  <c r="D41" i="16" s="1"/>
  <c r="CZ62" i="12"/>
  <c r="DI60" i="12"/>
  <c r="DH71" i="12"/>
  <c r="DE108" i="12"/>
  <c r="DG121" i="12"/>
  <c r="AA111" i="13"/>
  <c r="DF95" i="12"/>
  <c r="BL2" i="17" l="1"/>
  <c r="AO3" i="19"/>
  <c r="CZ132" i="12"/>
  <c r="P104" i="16"/>
  <c r="DC131" i="12"/>
  <c r="DD82" i="12"/>
  <c r="Q108" i="16" s="1"/>
  <c r="DA62" i="12"/>
  <c r="AQ7" i="12"/>
  <c r="B41" i="13"/>
  <c r="D42" i="16" s="1"/>
  <c r="DJ60" i="12"/>
  <c r="DI71" i="12"/>
  <c r="DG95" i="12"/>
  <c r="DH121" i="12"/>
  <c r="DF108" i="12"/>
  <c r="AA112" i="13"/>
  <c r="BM2" i="17" l="1"/>
  <c r="AP3" i="19"/>
  <c r="DA132" i="12"/>
  <c r="P105" i="16"/>
  <c r="DD131" i="12"/>
  <c r="DE82" i="12"/>
  <c r="AR7" i="12"/>
  <c r="B42" i="13"/>
  <c r="D43" i="16" s="1"/>
  <c r="DB62" i="12"/>
  <c r="DK60" i="12"/>
  <c r="DJ71" i="12"/>
  <c r="DG108" i="12"/>
  <c r="DI121" i="12"/>
  <c r="AA113" i="13"/>
  <c r="DH95" i="12"/>
  <c r="BN2" i="17" l="1"/>
  <c r="AQ3" i="19"/>
  <c r="DB132" i="12"/>
  <c r="P106" i="16"/>
  <c r="DE131" i="12"/>
  <c r="Q109" i="16"/>
  <c r="DF82" i="12"/>
  <c r="Q110" i="16" s="1"/>
  <c r="DC62" i="12"/>
  <c r="AS7" i="12"/>
  <c r="B43" i="13"/>
  <c r="D44" i="16" s="1"/>
  <c r="DL60" i="12"/>
  <c r="DK71" i="12"/>
  <c r="DI95" i="12"/>
  <c r="DJ121" i="12"/>
  <c r="DH108" i="12"/>
  <c r="AA114" i="13"/>
  <c r="BO2" i="17" l="1"/>
  <c r="AR3" i="19"/>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<sst xmlns="http://schemas.openxmlformats.org/spreadsheetml/2006/main" count="1735" uniqueCount="614">
  <si>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</si>
  <si>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</si>
  <si>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</si>
  <si>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</si>
  <si>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</si>
  <si>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</si>
  <si>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</si>
  <si>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</si>
  <si>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</si>
  <si>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</si>
  <si>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</si>
  <si>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</si>
  <si>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</si>
  <si>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</si>
  <si>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</si>
  <si>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</si>
  <si>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</si>
  <si>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</si>
  <si>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</si>
  <si>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</si>
  <si>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</si>
  <si>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</si>
  <si>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</si>
  <si>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</si>
  <si>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</si>
  <si>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</si>
  <si>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</si>
  <si>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</si>
  <si>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</si>
  <si>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</si>
  <si>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</si>
  <si>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</si>
  <si>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</si>
  <si>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</si>
  <si>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</si>
  <si>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</si>
  <si>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</si>
  <si>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</si>
  <si>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</si>
  <si>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</si>
  <si>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</si>
  <si>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</si>
  <si>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</si>
  <si>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</si>
  <si>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</si>
  <si>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</si>
  <si>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</si>
  <si>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</si>
  <si>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</si>
  <si>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</si>
  <si>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</si>
  <si>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</si>
  <si>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</si>
  <si>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</si>
  <si>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</si>
  <si>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</si>
  <si>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</si>
  <si>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</si>
  <si>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</si>
  <si>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</si>
  <si>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</si>
  <si>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</si>
  <si>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</si>
  <si>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</si>
  <si>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</si>
  <si>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</si>
  <si>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</si>
  <si>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</si>
  <si>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</si>
  <si>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</si>
  <si>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</si>
  <si>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</si>
  <si>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</si>
  <si>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</si>
  <si>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</si>
  <si>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</si>
  <si>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</si>
  <si>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</si>
  <si>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</si>
  <si>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</si>
  <si>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</si>
  <si>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</si>
  <si>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</si>
  <si>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</si>
  <si>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</si>
  <si>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</si>
  <si>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</si>
  <si>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</si>
  <si>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</si>
  <si>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</si>
  <si>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</si>
  <si>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</si>
  <si>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</si>
  <si>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</si>
  <si>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</si>
  <si>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</si>
  <si>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</si>
  <si>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</si>
  <si>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</si>
  <si>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</si>
  <si>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</si>
  <si>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</si>
  <si>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</si>
  <si>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</si>
  <si>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</si>
  <si>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</si>
  <si>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</si>
  <si>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</si>
  <si>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</si>
  <si>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</si>
  <si>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</si>
  <si>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</si>
  <si>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</si>
  <si>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</si>
  <si>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</si>
  <si>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</si>
  <si>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</si>
  <si>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</si>
  <si>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</si>
  <si>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</si>
  <si>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</si>
  <si>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</si>
  <si>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</si>
  <si>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</si>
  <si>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</si>
  <si>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</si>
  <si>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</si>
  <si>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</si>
  <si>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</si>
  <si>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</si>
  <si>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</si>
  <si>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</si>
  <si>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</si>
  <si>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</si>
  <si>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</si>
  <si>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</si>
  <si>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</si>
  <si>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</si>
  <si>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</si>
  <si>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</si>
  <si>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</si>
  <si>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</si>
  <si>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</si>
  <si>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</si>
  <si>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</si>
  <si>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</si>
  <si>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</si>
  <si>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</si>
  <si>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</si>
  <si>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</si>
  <si>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</si>
  <si>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</si>
  <si>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</si>
  <si>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</si>
  <si>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</si>
  <si>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</si>
  <si>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</si>
  <si>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</si>
  <si>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</si>
  <si>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</si>
  <si>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</si>
  <si>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</si>
  <si>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</si>
  <si>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</si>
  <si>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</si>
  <si>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</si>
  <si>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</si>
  <si>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</si>
  <si>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</si>
  <si>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</si>
  <si>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</si>
  <si>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</si>
  <si>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</si>
  <si>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</si>
  <si>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</si>
  <si>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</si>
  <si>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</si>
  <si>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</si>
  <si>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</si>
  <si>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</si>
  <si>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</si>
  <si>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</si>
  <si>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</si>
  <si>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</si>
  <si>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</si>
  <si>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</si>
  <si>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</si>
  <si>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</si>
  <si>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</si>
  <si>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</si>
  <si>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</si>
  <si>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</si>
  <si>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</si>
  <si>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</si>
  <si>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</si>
  <si>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</si>
  <si>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</si>
  <si>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</si>
  <si>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</si>
  <si>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</si>
  <si>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</si>
  <si>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</si>
  <si>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</si>
  <si>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</si>
  <si>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</si>
  <si>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</si>
  <si>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</si>
  <si>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</si>
  <si>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</si>
  <si>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</si>
  <si>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</si>
  <si>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</si>
  <si>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</si>
  <si>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</si>
  <si>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</si>
  <si>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</si>
  <si>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</si>
  <si>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</si>
  <si>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</si>
  <si>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</si>
  <si>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</si>
  <si>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</si>
  <si>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</si>
  <si>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</si>
  <si>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</si>
  <si>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</si>
  <si>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</si>
  <si>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</si>
  <si>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</si>
  <si>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</si>
  <si>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</si>
  <si>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</si>
  <si>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</si>
  <si>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</si>
  <si>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</si>
  <si>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</si>
  <si>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</si>
  <si>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</si>
  <si>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</si>
  <si>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</si>
  <si>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</si>
  <si>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</si>
  <si>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</si>
  <si>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</si>
  <si>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</si>
  <si>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</si>
  <si>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</si>
  <si>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</si>
  <si>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</si>
  <si>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</si>
  <si>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</si>
  <si>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</si>
  <si>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</si>
  <si>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</si>
  <si>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</si>
  <si>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</si>
  <si>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</si>
  <si>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</si>
  <si>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</si>
  <si>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</si>
  <si>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</si>
  <si>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</si>
  <si>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</si>
  <si>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</si>
  <si>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</si>
  <si>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</si>
  <si>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</si>
  <si>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</si>
  <si>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</si>
  <si>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</si>
  <si>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</si>
  <si>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</si>
  <si>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</si>
  <si>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</si>
  <si>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</si>
  <si>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</si>
  <si>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</si>
  <si>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</si>
  <si>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</si>
  <si>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</si>
  <si>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</si>
  <si>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</si>
  <si>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</si>
  <si>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</si>
  <si>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</si>
  <si>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</si>
  <si>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</si>
  <si>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</si>
  <si>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</si>
  <si>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</si>
  <si>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</si>
  <si>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</si>
  <si>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</si>
  <si>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</si>
  <si>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</si>
  <si>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</si>
  <si>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</si>
  <si>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</si>
  <si>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</si>
  <si>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</si>
  <si>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</si>
  <si>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</si>
  <si>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</si>
  <si>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</si>
  <si>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</si>
  <si>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</si>
  <si>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</si>
  <si>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</si>
  <si>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</si>
  <si>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</si>
  <si>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</si>
  <si>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</si>
  <si>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</si>
  <si>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</si>
  <si>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</si>
  <si>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</si>
  <si>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</si>
  <si>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</si>
  <si>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</si>
  <si>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</si>
  <si>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</si>
  <si>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</si>
  <si>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</si>
  <si>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</si>
  <si>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</si>
  <si>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</si>
  <si>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</si>
  <si>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</si>
  <si>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</si>
  <si>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</si>
  <si>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</si>
  <si>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</si>
  <si>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</si>
  <si>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</si>
  <si>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</si>
  <si>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</si>
  <si>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</si>
  <si>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</si>
  <si>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</si>
  <si>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</si>
  <si>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</si>
  <si>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</si>
  <si>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</si>
  <si>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</si>
  <si>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</si>
  <si>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</si>
  <si>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</si>
  <si>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</si>
  <si>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</si>
  <si>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</si>
  <si>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</si>
  <si>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</si>
  <si>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</si>
  <si>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</si>
  <si>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</si>
  <si>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</si>
  <si>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</si>
  <si>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</si>
  <si>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</si>
  <si>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</si>
  <si>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</si>
  <si>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</si>
  <si>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</si>
  <si>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</si>
  <si>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</si>
  <si>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</si>
  <si>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</si>
  <si>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</si>
  <si>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</si>
  <si>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</si>
  <si>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</si>
  <si>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</si>
  <si>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</si>
  <si>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</si>
  <si>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</si>
  <si>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</si>
  <si>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</si>
  <si>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</si>
  <si>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</si>
  <si>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</si>
  <si>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</si>
  <si>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</si>
  <si>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</si>
  <si>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</si>
  <si>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</si>
  <si>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</si>
  <si>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</si>
  <si>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</si>
  <si>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</si>
  <si>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</si>
  <si>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</si>
  <si>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</si>
  <si>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</si>
  <si>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</si>
  <si>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</si>
  <si>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</si>
  <si>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</si>
  <si>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</si>
  <si>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</si>
  <si>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</si>
  <si>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</si>
  <si>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</si>
  <si>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</si>
  <si>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</si>
  <si>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</si>
  <si>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</si>
  <si>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</si>
  <si>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</si>
  <si>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</si>
  <si>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</si>
  <si>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</si>
  <si>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</si>
  <si>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</si>
  <si>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</si>
  <si>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</si>
  <si>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</si>
  <si>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</si>
  <si>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</si>
  <si>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</si>
  <si>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</si>
  <si>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</si>
  <si>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</si>
  <si>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</si>
  <si>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</si>
  <si>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</si>
  <si>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</si>
  <si>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</si>
  <si>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</si>
  <si>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</si>
  <si>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</si>
  <si>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</si>
  <si>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</si>
  <si>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</si>
  <si>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</si>
  <si>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ايلام</t>
  </si>
  <si>
    <t>ایلام</t>
  </si>
  <si>
    <t>مهران</t>
  </si>
  <si>
    <t>شهرک اسلامیه</t>
  </si>
  <si>
    <t>گلان</t>
  </si>
  <si>
    <t>ریکا</t>
  </si>
  <si>
    <t>چالاب</t>
  </si>
  <si>
    <t>یاس</t>
  </si>
  <si>
    <t>نرگس</t>
  </si>
  <si>
    <t>آرش</t>
  </si>
  <si>
    <t>بهار</t>
  </si>
  <si>
    <t>آلاله</t>
  </si>
  <si>
    <t>سارینا</t>
  </si>
  <si>
    <t>ترنم</t>
  </si>
  <si>
    <t>باران</t>
  </si>
  <si>
    <t>شادان</t>
  </si>
  <si>
    <t>آفتاب</t>
  </si>
  <si>
    <t>گل نرگس</t>
  </si>
  <si>
    <t>گل نسترن</t>
  </si>
  <si>
    <t>گل یاس</t>
  </si>
  <si>
    <t>طنین</t>
  </si>
  <si>
    <t>طیب</t>
  </si>
  <si>
    <t>عذرا</t>
  </si>
  <si>
    <t>نیلوفر</t>
  </si>
  <si>
    <t>گل ياس</t>
  </si>
  <si>
    <t>نرجس</t>
  </si>
  <si>
    <t>ارسطو</t>
  </si>
  <si>
    <t>نسيم</t>
  </si>
  <si>
    <t>ماريا</t>
  </si>
  <si>
    <t>طاها</t>
  </si>
  <si>
    <t>پريا</t>
  </si>
  <si>
    <t>هستي</t>
  </si>
  <si>
    <t>فعال</t>
  </si>
  <si>
    <t>موسسه طراوت</t>
  </si>
  <si>
    <t>ترابی</t>
  </si>
  <si>
    <t>خانم نظری</t>
  </si>
  <si>
    <t>صمیمیان</t>
  </si>
  <si>
    <t>امیدیان</t>
  </si>
  <si>
    <t>زارعي</t>
  </si>
  <si>
    <t>نظري</t>
  </si>
  <si>
    <t>1392/12/14</t>
  </si>
  <si>
    <t>1392/12/27</t>
  </si>
  <si>
    <t>1392/12/26</t>
  </si>
  <si>
    <t>1393/09/20</t>
  </si>
  <si>
    <t>1393/10/08</t>
  </si>
  <si>
    <t>1393/12/24</t>
  </si>
  <si>
    <t>1393/11/10</t>
  </si>
  <si>
    <t>3/11/94</t>
  </si>
  <si>
    <t>04/02/1395</t>
  </si>
  <si>
    <t>07/02/1395</t>
  </si>
  <si>
    <t>09/02/1395</t>
  </si>
  <si>
    <t>ت 9</t>
  </si>
  <si>
    <t>ت 7</t>
  </si>
  <si>
    <t>ت 5</t>
  </si>
  <si>
    <t>پ 9</t>
  </si>
  <si>
    <t>پ 5</t>
  </si>
  <si>
    <t>زهراناصرنيا</t>
  </si>
  <si>
    <t>کبری تاور</t>
  </si>
  <si>
    <t>پريساجوانمرديان</t>
  </si>
  <si>
    <t>نوريه فيروزاده</t>
  </si>
  <si>
    <t>صبيحه فتحي</t>
  </si>
  <si>
    <t>آمنه تاشک</t>
  </si>
  <si>
    <t>مریم علی محمدی</t>
  </si>
  <si>
    <t>الهام کرمی</t>
  </si>
  <si>
    <t>فاطمه فتح اللهی</t>
  </si>
  <si>
    <t>مهنازعسگری</t>
  </si>
  <si>
    <t>زهرامحمدی</t>
  </si>
  <si>
    <t>مرضیه پذیرفته کار</t>
  </si>
  <si>
    <t>مریم رجایی</t>
  </si>
  <si>
    <t>سمیه پیری</t>
  </si>
  <si>
    <t>فریبامرادی</t>
  </si>
  <si>
    <t>فرخنده جوانمردیان</t>
  </si>
  <si>
    <t>کبری صیدی</t>
  </si>
  <si>
    <t>نصرت علي محمدي</t>
  </si>
  <si>
    <t>صديقه موسوي</t>
  </si>
  <si>
    <t>كبري اكبري</t>
  </si>
  <si>
    <t>صغري صفري</t>
  </si>
  <si>
    <t>معصومه تاور</t>
  </si>
  <si>
    <t>مالك صيدي</t>
  </si>
  <si>
    <t>پرستوصيدي</t>
  </si>
  <si>
    <t>زهره كاظم زاده</t>
  </si>
  <si>
    <t>فرخنده اندوز</t>
  </si>
  <si>
    <t>حمديه تاور</t>
  </si>
  <si>
    <t>مريم غياثي</t>
  </si>
  <si>
    <t>نوريه اندوز</t>
  </si>
  <si>
    <t>زهرامامی</t>
  </si>
  <si>
    <t>طاهره مامی</t>
  </si>
  <si>
    <t>طیبه علی محمدی</t>
  </si>
  <si>
    <t>لیلاشیخمرادی</t>
  </si>
  <si>
    <t>فریبافتح اللهی</t>
  </si>
  <si>
    <t>زهراعلی محمدی</t>
  </si>
  <si>
    <t>صغری حسینی</t>
  </si>
  <si>
    <t>فیروزه یارمحمدی</t>
  </si>
  <si>
    <t>رقیه حسینی</t>
  </si>
  <si>
    <t>کبری کرم زاده</t>
  </si>
  <si>
    <t>زیورلیاقتی</t>
  </si>
  <si>
    <t>فاطمه شیری نیا</t>
  </si>
  <si>
    <t>خدیجه پورصیدی</t>
  </si>
  <si>
    <t>سميه ياري</t>
  </si>
  <si>
    <t>مهتا بختي</t>
  </si>
  <si>
    <t>خديجه اكبري</t>
  </si>
  <si>
    <t>شجاالدين صفري</t>
  </si>
  <si>
    <t>اخترمامي</t>
  </si>
  <si>
    <t>مسعودپورصيدي</t>
  </si>
  <si>
    <t>مريم شيخي نيا</t>
  </si>
  <si>
    <t>فريباصيدي</t>
  </si>
  <si>
    <t>زيباصفري</t>
  </si>
  <si>
    <t>مريم حسين زاده</t>
  </si>
  <si>
    <t>ساميه غياثي</t>
  </si>
  <si>
    <t>فريبابرجي</t>
  </si>
  <si>
    <t>فاطمه سليماني</t>
  </si>
  <si>
    <t>مريم آبروشن</t>
  </si>
  <si>
    <t>نسترن علی محمدی</t>
  </si>
  <si>
    <t>زینب بزم آرا</t>
  </si>
  <si>
    <t>زینب فتح اللهی</t>
  </si>
  <si>
    <t>فاطمه علی محمدی</t>
  </si>
  <si>
    <t>زینب سلیمانی</t>
  </si>
  <si>
    <t>فاطمه مرادی</t>
  </si>
  <si>
    <t>صغری نصیری</t>
  </si>
  <si>
    <t>فضیله داوری</t>
  </si>
  <si>
    <t>زهرااکبری</t>
  </si>
  <si>
    <t>سهیلاتازش</t>
  </si>
  <si>
    <t>پروین شکری</t>
  </si>
  <si>
    <t>بتول كريمي</t>
  </si>
  <si>
    <t>آرزوبختي</t>
  </si>
  <si>
    <t>آمنه اكبري</t>
  </si>
  <si>
    <t>آرزوصفري</t>
  </si>
  <si>
    <t>زهره مامي</t>
  </si>
  <si>
    <t>محمدنبي عبدي</t>
  </si>
  <si>
    <t>پرستوپارياب</t>
  </si>
  <si>
    <t>آسيه پورصيدي</t>
  </si>
  <si>
    <t>-</t>
  </si>
  <si>
    <t>قوي</t>
  </si>
  <si>
    <t>متوسط</t>
  </si>
  <si>
    <t>قوی</t>
  </si>
  <si>
    <t>ندارد</t>
  </si>
  <si>
    <t>ماهانه</t>
  </si>
  <si>
    <t>تشکیل نشده</t>
  </si>
  <si>
    <t>مرتب</t>
  </si>
  <si>
    <t>دارد</t>
  </si>
  <si>
    <t>انجام شده</t>
  </si>
  <si>
    <t>بی نقض</t>
  </si>
  <si>
    <t>1393/03/27</t>
  </si>
  <si>
    <t>1394/01/05</t>
  </si>
  <si>
    <t>1394/03/03</t>
  </si>
  <si>
    <t>1394/05/12</t>
  </si>
  <si>
    <t>1393/07/19</t>
  </si>
  <si>
    <t>1394/11/24</t>
  </si>
  <si>
    <t>کشاورزی مهران</t>
  </si>
  <si>
    <t>کشاورزی صالح آباد</t>
  </si>
  <si>
    <t>1394/5/25</t>
  </si>
  <si>
    <t>1393/08/17</t>
  </si>
  <si>
    <t>1394/6/23</t>
  </si>
  <si>
    <t>28/8/94</t>
  </si>
  <si>
    <t>دریافت وام بانکی</t>
  </si>
  <si>
    <t>پرداخت شد</t>
  </si>
  <si>
    <t>95/09/30</t>
  </si>
  <si>
    <t>بانرحمان</t>
  </si>
  <si>
    <t>پردیس</t>
  </si>
  <si>
    <t>امید</t>
  </si>
  <si>
    <t>95/11/22</t>
  </si>
  <si>
    <t>95/9/29</t>
  </si>
  <si>
    <t>درویشی</t>
  </si>
  <si>
    <t>سوسن درویشی</t>
  </si>
  <si>
    <t>زیبا درویشی</t>
  </si>
  <si>
    <t>زلیخا صیدی</t>
  </si>
  <si>
    <t xml:space="preserve">قوی </t>
  </si>
  <si>
    <t>95/10/1</t>
  </si>
  <si>
    <t>شهناز ولیزاده</t>
  </si>
  <si>
    <t>کوثر علی حسنی</t>
  </si>
  <si>
    <t>شمسیه ضیا دوست</t>
  </si>
  <si>
    <t>فضیله عبدشارزاده</t>
  </si>
  <si>
    <t>زهرا اندوز</t>
  </si>
  <si>
    <t>کبری سلمان زاده</t>
  </si>
  <si>
    <t>پویا</t>
  </si>
  <si>
    <t>95/11/6</t>
  </si>
  <si>
    <t xml:space="preserve">بهمن میرزایی </t>
  </si>
  <si>
    <t>حسین قنبری</t>
  </si>
  <si>
    <t>محمدباقر درویشی</t>
  </si>
  <si>
    <t>95/11/8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</si>
</sst>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3" xfId="0" applyNumberFormat="1" applyFont="1" applyFill="1" applyBorder="1" applyAlignment="1" applyProtection="1">
      <alignment horizontal="center" vertical="center" wrapText="1" readingOrder="2"/>
    </xf>
    <xf numFmtId="3" fontId="18" fillId="24" borderId="15" xfId="0" applyNumberFormat="1" applyFont="1" applyFill="1" applyBorder="1" applyAlignment="1" applyProtection="1">
      <alignment horizontal="center" vertical="center" wrapText="1" readingOrder="2"/>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zoomScale="120" zoomScaleNormal="120" workbookViewId="0">
      <selection activeCell="E5" sqref="E5:U5"/>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590</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435</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436</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309</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310</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311</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312</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313</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314</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418</v>
      </c>
      <c r="E13" s="623" t="s">
        <v>421</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315</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316</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317</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318</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319</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320</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322</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323</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324</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325</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326</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327</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328</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329</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330</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331</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332</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333</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334</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335</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336</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419</v>
      </c>
      <c r="E35" s="599" t="s">
        <v>420</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337</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338</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339</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340</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341</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321</v>
      </c>
      <c r="E41" s="599" t="s">
        <v>342</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353</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354</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355</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356</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357</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358</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359</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360</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361</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362</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363</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364</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365</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366</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367</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367</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368</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369</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370</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371</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372</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371</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373</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374</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374</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375</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376</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377</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378</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379</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380</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381</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382</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383</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417</v>
      </c>
      <c r="F76" s="603"/>
      <c r="G76" s="603"/>
      <c r="H76" s="603"/>
      <c r="I76" s="603"/>
      <c r="J76" s="603"/>
      <c r="K76" s="603"/>
      <c r="L76" s="603"/>
      <c r="M76" s="603"/>
      <c r="N76" s="603"/>
      <c r="O76" s="603"/>
      <c r="P76" s="603"/>
      <c r="Q76" s="603"/>
      <c r="R76" s="603"/>
      <c r="S76" s="603"/>
      <c r="T76" s="603"/>
      <c r="U76" s="604"/>
    </row>
    <row r="77" spans="2:21" ht="29.25" thickBot="1" x14ac:dyDescent="0.45">
      <c r="B77" s="588"/>
      <c r="C77" s="589"/>
      <c r="D77" s="448" t="s">
        <v>134</v>
      </c>
      <c r="E77" s="599" t="s">
        <v>384</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385</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386</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387</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388</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389</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390</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391</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392</v>
      </c>
      <c r="F85" s="606"/>
      <c r="G85" s="606"/>
      <c r="H85" s="606"/>
      <c r="I85" s="606"/>
      <c r="J85" s="606"/>
      <c r="K85" s="606"/>
      <c r="L85" s="606"/>
      <c r="M85" s="606"/>
      <c r="N85" s="606"/>
      <c r="O85" s="606"/>
      <c r="P85" s="606"/>
      <c r="Q85" s="606"/>
      <c r="R85" s="606"/>
      <c r="S85" s="606"/>
      <c r="T85" s="606"/>
      <c r="U85" s="607"/>
    </row>
    <row r="86" spans="2:21" ht="29.25" thickBot="1" x14ac:dyDescent="0.45">
      <c r="B86" s="588"/>
      <c r="C86" s="589"/>
      <c r="D86" s="457" t="s">
        <v>138</v>
      </c>
      <c r="E86" s="608" t="s">
        <v>393</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394</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395</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396</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397</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398</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399</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400</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401</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402</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403</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391</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392</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393</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404</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395</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396</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397</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398</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399</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400</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401</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402</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403</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391</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392</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393</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405</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395</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396</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397</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398</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399</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400</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401</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402</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403</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392</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393</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406</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395</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396</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397</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398</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399</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400</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407</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408</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409</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410</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396</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411</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412</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413</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396</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411</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412</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413</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396</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411</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412</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413</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414</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414</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414</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414</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414</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414</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343</v>
      </c>
      <c r="E154" s="592" t="s">
        <v>416</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415</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344</v>
      </c>
      <c r="E156" s="592" t="s">
        <v>416</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415</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345</v>
      </c>
      <c r="E158" s="592" t="s">
        <v>416</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415</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346</v>
      </c>
      <c r="E160" s="592" t="s">
        <v>416</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415</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347</v>
      </c>
      <c r="E162" s="592" t="s">
        <v>416</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415</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348</v>
      </c>
      <c r="E164" s="592" t="s">
        <v>416</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415</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349</v>
      </c>
      <c r="E166" s="592" t="s">
        <v>416</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415</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350</v>
      </c>
      <c r="E168" s="592" t="s">
        <v>416</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415</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351</v>
      </c>
      <c r="E170" s="592" t="s">
        <v>416</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415</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352</v>
      </c>
      <c r="E172" s="592" t="s">
        <v>416</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415</v>
      </c>
      <c r="F173" s="594"/>
      <c r="G173" s="594"/>
      <c r="H173" s="594"/>
      <c r="I173" s="594"/>
      <c r="J173" s="594"/>
      <c r="K173" s="594"/>
      <c r="L173" s="594"/>
      <c r="M173" s="594"/>
      <c r="N173" s="594"/>
      <c r="O173" s="594"/>
      <c r="P173" s="594"/>
      <c r="Q173" s="594"/>
      <c r="R173" s="594"/>
      <c r="S173" s="594"/>
      <c r="T173" s="594"/>
      <c r="U173" s="595"/>
    </row>
  </sheetData>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tabSelected="1" view="pageBreakPreview" zoomScale="70" zoomScaleNormal="90" zoomScaleSheetLayoutView="70" workbookViewId="0">
      <pane xSplit="4" ySplit="21" topLeftCell="E73" activePane="bottomRight" state="frozen"/>
      <selection pane="topRight" activeCell="E1" sqref="E1"/>
      <selection pane="bottomLeft" activeCell="A13" sqref="A13"/>
      <selection pane="bottomRight" activeCell="O13" sqref="O1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t="s">
        <v>613</v>
      </c>
      <c r="F2" s="12" t="s">
        <v>613</v>
      </c>
      <c r="G2" s="12" t="s">
        <v>613</v>
      </c>
      <c r="H2" s="12" t="s">
        <v>613</v>
      </c>
      <c r="I2" s="12" t="s">
        <v>613</v>
      </c>
      <c r="J2" s="12" t="s">
        <v>613</v>
      </c>
      <c r="K2" s="12" t="s">
        <v>613</v>
      </c>
      <c r="L2" s="12" t="s">
        <v>613</v>
      </c>
      <c r="M2" s="12" t="s">
        <v>613</v>
      </c>
      <c r="N2" s="12" t="s">
        <v>613</v>
      </c>
      <c r="O2" s="12" t="s">
        <v>613</v>
      </c>
      <c r="P2" s="12" t="s">
        <v>613</v>
      </c>
      <c r="Q2" s="12" t="s">
        <v>613</v>
      </c>
      <c r="R2" s="12" t="s">
        <v>613</v>
      </c>
      <c r="S2" s="12" t="s">
        <v>613</v>
      </c>
      <c r="T2" s="12" t="s">
        <v>613</v>
      </c>
      <c r="U2" s="12" t="s">
        <v>613</v>
      </c>
      <c r="V2" s="12" t="s">
        <v>613</v>
      </c>
      <c r="W2" s="12" t="s">
        <v>613</v>
      </c>
      <c r="X2" s="12" t="s">
        <v>613</v>
      </c>
      <c r="Y2" s="12" t="s">
        <v>613</v>
      </c>
      <c r="Z2" s="12" t="s">
        <v>613</v>
      </c>
      <c r="AA2" s="12" t="s">
        <v>613</v>
      </c>
      <c r="AB2" s="12" t="s">
        <v>613</v>
      </c>
      <c r="AC2" s="12" t="s">
        <v>613</v>
      </c>
      <c r="AD2" s="12" t="s">
        <v>613</v>
      </c>
      <c r="AE2" s="12" t="s">
        <v>613</v>
      </c>
      <c r="AF2" s="12" t="s">
        <v>613</v>
      </c>
      <c r="AG2" s="12" t="s">
        <v>613</v>
      </c>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434</v>
      </c>
      <c r="F3" s="15" t="s">
        <v>435</v>
      </c>
      <c r="G3" s="16" t="s">
        <v>435</v>
      </c>
      <c r="H3" s="15" t="s">
        <v>435</v>
      </c>
      <c r="I3" s="16" t="s">
        <v>435</v>
      </c>
      <c r="J3" s="15" t="s">
        <v>435</v>
      </c>
      <c r="K3" s="16" t="s">
        <v>435</v>
      </c>
      <c r="L3" s="15" t="s">
        <v>435</v>
      </c>
      <c r="M3" s="16" t="s">
        <v>435</v>
      </c>
      <c r="N3" s="15" t="s">
        <v>435</v>
      </c>
      <c r="O3" s="16" t="s">
        <v>435</v>
      </c>
      <c r="P3" s="15" t="s">
        <v>435</v>
      </c>
      <c r="Q3" s="16" t="s">
        <v>435</v>
      </c>
      <c r="R3" s="15" t="s">
        <v>435</v>
      </c>
      <c r="S3" s="16" t="s">
        <v>435</v>
      </c>
      <c r="T3" s="15" t="s">
        <v>435</v>
      </c>
      <c r="U3" s="16" t="s">
        <v>435</v>
      </c>
      <c r="V3" s="15" t="s">
        <v>434</v>
      </c>
      <c r="W3" s="16" t="s">
        <v>434</v>
      </c>
      <c r="X3" s="15" t="s">
        <v>435</v>
      </c>
      <c r="Y3" s="16" t="s">
        <v>435</v>
      </c>
      <c r="Z3" s="15" t="s">
        <v>435</v>
      </c>
      <c r="AA3" s="16" t="s">
        <v>435</v>
      </c>
      <c r="AB3" s="15" t="s">
        <v>435</v>
      </c>
      <c r="AC3" s="16" t="s">
        <v>435</v>
      </c>
      <c r="AD3" s="16" t="s">
        <v>435</v>
      </c>
      <c r="AE3" s="16" t="s">
        <v>435</v>
      </c>
      <c r="AF3" s="16" t="s">
        <v>435</v>
      </c>
      <c r="AG3" s="16" t="s">
        <v>435</v>
      </c>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436</v>
      </c>
      <c r="F4" s="15" t="s">
        <v>436</v>
      </c>
      <c r="G4" s="16" t="s">
        <v>436</v>
      </c>
      <c r="H4" s="15" t="s">
        <v>436</v>
      </c>
      <c r="I4" s="16" t="s">
        <v>436</v>
      </c>
      <c r="J4" s="15" t="s">
        <v>436</v>
      </c>
      <c r="K4" s="16" t="s">
        <v>436</v>
      </c>
      <c r="L4" s="15" t="s">
        <v>436</v>
      </c>
      <c r="M4" s="16" t="s">
        <v>436</v>
      </c>
      <c r="N4" s="377" t="s">
        <v>436</v>
      </c>
      <c r="O4" s="16" t="s">
        <v>436</v>
      </c>
      <c r="P4" s="15" t="s">
        <v>436</v>
      </c>
      <c r="Q4" s="16" t="s">
        <v>436</v>
      </c>
      <c r="R4" s="15" t="s">
        <v>436</v>
      </c>
      <c r="S4" s="16" t="s">
        <v>436</v>
      </c>
      <c r="T4" s="15" t="s">
        <v>436</v>
      </c>
      <c r="U4" s="16" t="s">
        <v>436</v>
      </c>
      <c r="V4" s="15" t="s">
        <v>436</v>
      </c>
      <c r="W4" s="16" t="s">
        <v>436</v>
      </c>
      <c r="X4" s="377" t="s">
        <v>436</v>
      </c>
      <c r="Y4" s="16" t="s">
        <v>436</v>
      </c>
      <c r="Z4" s="15" t="s">
        <v>436</v>
      </c>
      <c r="AA4" s="16" t="s">
        <v>436</v>
      </c>
      <c r="AB4" s="15" t="s">
        <v>436</v>
      </c>
      <c r="AC4" s="16" t="s">
        <v>436</v>
      </c>
      <c r="AD4" s="16" t="s">
        <v>436</v>
      </c>
      <c r="AE4" s="16" t="s">
        <v>436</v>
      </c>
      <c r="AF4" s="16" t="s">
        <v>436</v>
      </c>
      <c r="AG4" s="16" t="s">
        <v>436</v>
      </c>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437</v>
      </c>
      <c r="F5" s="16" t="s">
        <v>437</v>
      </c>
      <c r="G5" s="16" t="s">
        <v>437</v>
      </c>
      <c r="H5" s="16" t="s">
        <v>437</v>
      </c>
      <c r="I5" s="16" t="s">
        <v>437</v>
      </c>
      <c r="J5" s="16" t="s">
        <v>437</v>
      </c>
      <c r="K5" s="16" t="s">
        <v>438</v>
      </c>
      <c r="L5" s="16" t="s">
        <v>438</v>
      </c>
      <c r="M5" s="16" t="s">
        <v>439</v>
      </c>
      <c r="N5" s="16" t="s">
        <v>438</v>
      </c>
      <c r="O5" s="16" t="s">
        <v>440</v>
      </c>
      <c r="P5" s="16" t="s">
        <v>440</v>
      </c>
      <c r="Q5" s="16" t="s">
        <v>440</v>
      </c>
      <c r="R5" s="16" t="s">
        <v>440</v>
      </c>
      <c r="S5" s="16" t="s">
        <v>440</v>
      </c>
      <c r="T5" s="16" t="s">
        <v>437</v>
      </c>
      <c r="U5" s="16" t="s">
        <v>437</v>
      </c>
      <c r="V5" s="16" t="s">
        <v>438</v>
      </c>
      <c r="W5" s="16" t="s">
        <v>440</v>
      </c>
      <c r="X5" s="16" t="s">
        <v>440</v>
      </c>
      <c r="Y5" s="16" t="s">
        <v>437</v>
      </c>
      <c r="Z5" s="16" t="s">
        <v>437</v>
      </c>
      <c r="AA5" s="16" t="s">
        <v>437</v>
      </c>
      <c r="AB5" s="16" t="s">
        <v>437</v>
      </c>
      <c r="AC5" s="16" t="s">
        <v>437</v>
      </c>
      <c r="AD5" s="15" t="s">
        <v>591</v>
      </c>
      <c r="AE5" s="15" t="s">
        <v>591</v>
      </c>
      <c r="AF5" s="15" t="s">
        <v>591</v>
      </c>
      <c r="AG5" s="16" t="s">
        <v>591</v>
      </c>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441</v>
      </c>
      <c r="F6" s="23" t="s">
        <v>442</v>
      </c>
      <c r="G6" s="24" t="s">
        <v>443</v>
      </c>
      <c r="H6" s="23" t="s">
        <v>444</v>
      </c>
      <c r="I6" s="24" t="s">
        <v>445</v>
      </c>
      <c r="J6" s="23" t="s">
        <v>446</v>
      </c>
      <c r="K6" s="24" t="s">
        <v>447</v>
      </c>
      <c r="L6" s="23" t="s">
        <v>448</v>
      </c>
      <c r="M6" s="24" t="s">
        <v>449</v>
      </c>
      <c r="N6" s="23" t="s">
        <v>450</v>
      </c>
      <c r="O6" s="24" t="s">
        <v>451</v>
      </c>
      <c r="P6" s="23" t="s">
        <v>452</v>
      </c>
      <c r="Q6" s="24" t="s">
        <v>453</v>
      </c>
      <c r="R6" s="23" t="s">
        <v>454</v>
      </c>
      <c r="S6" s="24" t="s">
        <v>455</v>
      </c>
      <c r="T6" s="23" t="s">
        <v>456</v>
      </c>
      <c r="U6" s="24" t="s">
        <v>457</v>
      </c>
      <c r="V6" s="23" t="s">
        <v>458</v>
      </c>
      <c r="W6" s="24" t="s">
        <v>459</v>
      </c>
      <c r="X6" s="23" t="s">
        <v>460</v>
      </c>
      <c r="Y6" s="24" t="s">
        <v>461</v>
      </c>
      <c r="Z6" s="23" t="s">
        <v>462</v>
      </c>
      <c r="AA6" s="24" t="s">
        <v>463</v>
      </c>
      <c r="AB6" s="23" t="s">
        <v>464</v>
      </c>
      <c r="AC6" s="24" t="s">
        <v>465</v>
      </c>
      <c r="AD6" s="23" t="s">
        <v>592</v>
      </c>
      <c r="AE6" s="24" t="s">
        <v>442</v>
      </c>
      <c r="AF6" s="23" t="s">
        <v>593</v>
      </c>
      <c r="AG6" s="24" t="s">
        <v>608</v>
      </c>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466</v>
      </c>
      <c r="F8" s="288" t="s">
        <v>466</v>
      </c>
      <c r="G8" s="288" t="s">
        <v>466</v>
      </c>
      <c r="H8" s="288" t="s">
        <v>466</v>
      </c>
      <c r="I8" s="288" t="s">
        <v>466</v>
      </c>
      <c r="J8" s="288" t="s">
        <v>466</v>
      </c>
      <c r="K8" s="288" t="s">
        <v>466</v>
      </c>
      <c r="L8" s="288" t="s">
        <v>466</v>
      </c>
      <c r="M8" s="288" t="s">
        <v>466</v>
      </c>
      <c r="N8" s="288" t="s">
        <v>466</v>
      </c>
      <c r="O8" s="288" t="s">
        <v>466</v>
      </c>
      <c r="P8" s="288" t="s">
        <v>466</v>
      </c>
      <c r="Q8" s="288" t="s">
        <v>466</v>
      </c>
      <c r="R8" s="288" t="s">
        <v>466</v>
      </c>
      <c r="S8" s="288" t="s">
        <v>466</v>
      </c>
      <c r="T8" s="288" t="s">
        <v>466</v>
      </c>
      <c r="U8" s="288" t="s">
        <v>466</v>
      </c>
      <c r="V8" s="288" t="s">
        <v>466</v>
      </c>
      <c r="W8" s="288" t="s">
        <v>466</v>
      </c>
      <c r="X8" s="288" t="s">
        <v>466</v>
      </c>
      <c r="Y8" s="288" t="s">
        <v>466</v>
      </c>
      <c r="Z8" s="288" t="s">
        <v>466</v>
      </c>
      <c r="AA8" s="288" t="s">
        <v>466</v>
      </c>
      <c r="AB8" s="288" t="s">
        <v>466</v>
      </c>
      <c r="AC8" s="288" t="s">
        <v>466</v>
      </c>
      <c r="AD8" s="323" t="s">
        <v>466</v>
      </c>
      <c r="AE8" s="288" t="s">
        <v>466</v>
      </c>
      <c r="AF8" s="323" t="s">
        <v>466</v>
      </c>
      <c r="AG8" s="288" t="s">
        <v>466</v>
      </c>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t="s">
        <v>468</v>
      </c>
      <c r="F9" s="289" t="s">
        <v>468</v>
      </c>
      <c r="G9" s="289" t="s">
        <v>468</v>
      </c>
      <c r="H9" s="289" t="s">
        <v>468</v>
      </c>
      <c r="I9" s="289" t="s">
        <v>468</v>
      </c>
      <c r="J9" s="289" t="s">
        <v>468</v>
      </c>
      <c r="K9" s="289" t="s">
        <v>468</v>
      </c>
      <c r="L9" s="289" t="s">
        <v>468</v>
      </c>
      <c r="M9" s="289" t="s">
        <v>468</v>
      </c>
      <c r="N9" s="289" t="s">
        <v>468</v>
      </c>
      <c r="O9" s="289" t="s">
        <v>468</v>
      </c>
      <c r="P9" s="289" t="s">
        <v>468</v>
      </c>
      <c r="Q9" s="289" t="s">
        <v>468</v>
      </c>
      <c r="R9" s="289" t="s">
        <v>468</v>
      </c>
      <c r="S9" s="289" t="s">
        <v>468</v>
      </c>
      <c r="T9" s="289" t="s">
        <v>468</v>
      </c>
      <c r="U9" s="289" t="s">
        <v>468</v>
      </c>
      <c r="V9" s="289" t="s">
        <v>468</v>
      </c>
      <c r="W9" s="289" t="s">
        <v>468</v>
      </c>
      <c r="X9" s="289" t="s">
        <v>468</v>
      </c>
      <c r="Y9" s="289" t="s">
        <v>468</v>
      </c>
      <c r="Z9" s="289" t="s">
        <v>468</v>
      </c>
      <c r="AA9" s="289" t="s">
        <v>468</v>
      </c>
      <c r="AB9" s="289" t="s">
        <v>468</v>
      </c>
      <c r="AC9" s="289" t="s">
        <v>468</v>
      </c>
      <c r="AD9" s="289" t="s">
        <v>468</v>
      </c>
      <c r="AE9" s="289" t="s">
        <v>468</v>
      </c>
      <c r="AF9" s="289" t="s">
        <v>468</v>
      </c>
      <c r="AG9" s="289" t="s">
        <v>468</v>
      </c>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467</v>
      </c>
      <c r="F10" s="20" t="s">
        <v>467</v>
      </c>
      <c r="G10" s="20" t="s">
        <v>467</v>
      </c>
      <c r="H10" s="20" t="s">
        <v>467</v>
      </c>
      <c r="I10" s="20" t="s">
        <v>467</v>
      </c>
      <c r="J10" s="20" t="s">
        <v>467</v>
      </c>
      <c r="K10" s="20" t="s">
        <v>467</v>
      </c>
      <c r="L10" s="20" t="s">
        <v>467</v>
      </c>
      <c r="M10" s="20" t="s">
        <v>467</v>
      </c>
      <c r="N10" s="20" t="s">
        <v>467</v>
      </c>
      <c r="O10" s="20" t="s">
        <v>467</v>
      </c>
      <c r="P10" s="20" t="s">
        <v>467</v>
      </c>
      <c r="Q10" s="20" t="s">
        <v>467</v>
      </c>
      <c r="R10" s="20" t="s">
        <v>467</v>
      </c>
      <c r="S10" s="20" t="s">
        <v>467</v>
      </c>
      <c r="T10" s="20" t="s">
        <v>467</v>
      </c>
      <c r="U10" s="20" t="s">
        <v>467</v>
      </c>
      <c r="V10" s="20" t="s">
        <v>467</v>
      </c>
      <c r="W10" s="20" t="s">
        <v>467</v>
      </c>
      <c r="X10" s="20" t="s">
        <v>467</v>
      </c>
      <c r="Y10" s="20" t="s">
        <v>467</v>
      </c>
      <c r="Z10" s="20" t="s">
        <v>467</v>
      </c>
      <c r="AA10" s="20" t="s">
        <v>467</v>
      </c>
      <c r="AB10" s="20" t="s">
        <v>467</v>
      </c>
      <c r="AC10" s="20" t="s">
        <v>467</v>
      </c>
      <c r="AD10" s="20" t="s">
        <v>467</v>
      </c>
      <c r="AE10" s="20" t="s">
        <v>467</v>
      </c>
      <c r="AF10" s="20" t="s">
        <v>467</v>
      </c>
      <c r="AG10" s="20" t="s">
        <v>467</v>
      </c>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469</v>
      </c>
      <c r="F11" s="20" t="s">
        <v>469</v>
      </c>
      <c r="G11" s="20" t="s">
        <v>469</v>
      </c>
      <c r="H11" s="20" t="s">
        <v>469</v>
      </c>
      <c r="I11" s="20" t="s">
        <v>469</v>
      </c>
      <c r="J11" s="20" t="s">
        <v>469</v>
      </c>
      <c r="K11" s="20" t="s">
        <v>469</v>
      </c>
      <c r="L11" s="20" t="s">
        <v>469</v>
      </c>
      <c r="M11" s="20" t="s">
        <v>469</v>
      </c>
      <c r="N11" s="20" t="s">
        <v>469</v>
      </c>
      <c r="O11" s="20" t="s">
        <v>469</v>
      </c>
      <c r="P11" s="20" t="s">
        <v>469</v>
      </c>
      <c r="Q11" s="20" t="s">
        <v>469</v>
      </c>
      <c r="R11" s="20" t="s">
        <v>469</v>
      </c>
      <c r="S11" s="20" t="s">
        <v>469</v>
      </c>
      <c r="T11" s="20" t="s">
        <v>469</v>
      </c>
      <c r="U11" s="20" t="s">
        <v>469</v>
      </c>
      <c r="V11" s="20" t="s">
        <v>469</v>
      </c>
      <c r="W11" s="20" t="s">
        <v>469</v>
      </c>
      <c r="X11" s="20" t="s">
        <v>469</v>
      </c>
      <c r="Y11" s="20" t="s">
        <v>469</v>
      </c>
      <c r="Z11" s="20" t="s">
        <v>469</v>
      </c>
      <c r="AA11" s="20" t="s">
        <v>469</v>
      </c>
      <c r="AB11" s="20" t="s">
        <v>469</v>
      </c>
      <c r="AC11" s="20" t="s">
        <v>469</v>
      </c>
      <c r="AD11" s="20" t="s">
        <v>469</v>
      </c>
      <c r="AE11" s="20" t="s">
        <v>469</v>
      </c>
      <c r="AF11" s="20" t="s">
        <v>469</v>
      </c>
      <c r="AG11" s="20" t="s">
        <v>469</v>
      </c>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418</v>
      </c>
      <c r="E12" s="498">
        <v>9035104776</v>
      </c>
      <c r="F12" s="498">
        <v>9035104776</v>
      </c>
      <c r="G12" s="498">
        <v>9035104776</v>
      </c>
      <c r="H12" s="498">
        <v>9035104776</v>
      </c>
      <c r="I12" s="498">
        <v>9035104776</v>
      </c>
      <c r="J12" s="498">
        <v>9035104776</v>
      </c>
      <c r="K12" s="498">
        <v>9035104776</v>
      </c>
      <c r="L12" s="498">
        <v>9035104776</v>
      </c>
      <c r="M12" s="498">
        <v>9035104776</v>
      </c>
      <c r="N12" s="498">
        <v>9035104776</v>
      </c>
      <c r="O12" s="498">
        <v>9035104776</v>
      </c>
      <c r="P12" s="498">
        <v>9035104776</v>
      </c>
      <c r="Q12" s="498">
        <v>9035104776</v>
      </c>
      <c r="R12" s="498">
        <v>9035104776</v>
      </c>
      <c r="S12" s="498">
        <v>9035104776</v>
      </c>
      <c r="T12" s="498">
        <v>9035104776</v>
      </c>
      <c r="U12" s="498">
        <v>9035104776</v>
      </c>
      <c r="V12" s="498">
        <v>9035104776</v>
      </c>
      <c r="W12" s="498">
        <v>9035104776</v>
      </c>
      <c r="X12" s="498">
        <v>9035104776</v>
      </c>
      <c r="Y12" s="498">
        <v>9035104776</v>
      </c>
      <c r="Z12" s="498">
        <v>9035104776</v>
      </c>
      <c r="AA12" s="498">
        <v>9035104776</v>
      </c>
      <c r="AB12" s="498">
        <v>9035104776</v>
      </c>
      <c r="AC12" s="498">
        <v>9035104776</v>
      </c>
      <c r="AD12" s="498">
        <v>9035104776</v>
      </c>
      <c r="AE12" s="498">
        <v>9035104776</v>
      </c>
      <c r="AF12" s="498">
        <v>9035104776</v>
      </c>
      <c r="AG12" s="498">
        <v>9035104776</v>
      </c>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19" t="s">
        <v>470</v>
      </c>
      <c r="F13" s="19" t="s">
        <v>470</v>
      </c>
      <c r="G13" s="19" t="s">
        <v>470</v>
      </c>
      <c r="H13" s="19" t="s">
        <v>470</v>
      </c>
      <c r="I13" s="19" t="s">
        <v>470</v>
      </c>
      <c r="J13" s="19" t="s">
        <v>470</v>
      </c>
      <c r="K13" s="20" t="s">
        <v>471</v>
      </c>
      <c r="L13" s="20" t="s">
        <v>471</v>
      </c>
      <c r="M13" s="20" t="s">
        <v>471</v>
      </c>
      <c r="N13" s="20" t="s">
        <v>471</v>
      </c>
      <c r="O13" s="20" t="s">
        <v>472</v>
      </c>
      <c r="P13" s="20" t="s">
        <v>472</v>
      </c>
      <c r="Q13" s="20" t="s">
        <v>472</v>
      </c>
      <c r="R13" s="20" t="s">
        <v>472</v>
      </c>
      <c r="S13" s="20" t="s">
        <v>472</v>
      </c>
      <c r="T13" s="19" t="s">
        <v>470</v>
      </c>
      <c r="U13" s="19" t="s">
        <v>470</v>
      </c>
      <c r="V13" s="19" t="s">
        <v>471</v>
      </c>
      <c r="W13" s="20" t="s">
        <v>472</v>
      </c>
      <c r="X13" s="20" t="s">
        <v>472</v>
      </c>
      <c r="Y13" s="20" t="s">
        <v>473</v>
      </c>
      <c r="Z13" s="20" t="s">
        <v>473</v>
      </c>
      <c r="AA13" s="20" t="s">
        <v>473</v>
      </c>
      <c r="AB13" s="20" t="s">
        <v>473</v>
      </c>
      <c r="AC13" s="20" t="s">
        <v>473</v>
      </c>
      <c r="AD13" s="19" t="s">
        <v>596</v>
      </c>
      <c r="AE13" s="19" t="s">
        <v>596</v>
      </c>
      <c r="AF13" s="19" t="s">
        <v>596</v>
      </c>
      <c r="AG13" s="19" t="s">
        <v>596</v>
      </c>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v>9369029071</v>
      </c>
      <c r="F14" s="72">
        <v>9369029071</v>
      </c>
      <c r="G14" s="73">
        <v>9369029071</v>
      </c>
      <c r="H14" s="72">
        <v>9369029071</v>
      </c>
      <c r="I14" s="73">
        <v>9369029071</v>
      </c>
      <c r="J14" s="72">
        <v>9369029071</v>
      </c>
      <c r="K14" s="73">
        <v>9187442514</v>
      </c>
      <c r="L14" s="72">
        <v>9187442514</v>
      </c>
      <c r="M14" s="73">
        <v>9187442514</v>
      </c>
      <c r="N14" s="72">
        <v>9187442514</v>
      </c>
      <c r="O14" s="73">
        <v>9187414826</v>
      </c>
      <c r="P14" s="72">
        <v>9187414826</v>
      </c>
      <c r="Q14" s="73">
        <v>9187414826</v>
      </c>
      <c r="R14" s="72">
        <v>9187414826</v>
      </c>
      <c r="S14" s="73">
        <v>9187414826</v>
      </c>
      <c r="T14" s="72">
        <v>9369029071</v>
      </c>
      <c r="U14" s="73">
        <v>9369029071</v>
      </c>
      <c r="V14" s="72">
        <v>9187442514</v>
      </c>
      <c r="W14" s="73">
        <v>9187414826</v>
      </c>
      <c r="X14" s="72">
        <v>9187414826</v>
      </c>
      <c r="Y14" s="73">
        <v>9035104776</v>
      </c>
      <c r="Z14" s="72">
        <v>9035104776</v>
      </c>
      <c r="AA14" s="73">
        <v>9035104776</v>
      </c>
      <c r="AB14" s="72">
        <v>9035104776</v>
      </c>
      <c r="AC14" s="73">
        <v>9035104776</v>
      </c>
      <c r="AD14" s="72">
        <v>9184614875</v>
      </c>
      <c r="AE14" s="73">
        <v>9184614875</v>
      </c>
      <c r="AF14" s="72">
        <v>9184614875</v>
      </c>
      <c r="AG14" s="73">
        <v>9184614875</v>
      </c>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474</v>
      </c>
      <c r="F15" s="72" t="s">
        <v>474</v>
      </c>
      <c r="G15" s="73" t="s">
        <v>474</v>
      </c>
      <c r="H15" s="72" t="s">
        <v>474</v>
      </c>
      <c r="I15" s="73" t="s">
        <v>474</v>
      </c>
      <c r="J15" s="72" t="s">
        <v>474</v>
      </c>
      <c r="K15" s="73" t="s">
        <v>475</v>
      </c>
      <c r="L15" s="72" t="s">
        <v>476</v>
      </c>
      <c r="M15" s="73" t="s">
        <v>476</v>
      </c>
      <c r="N15" s="72" t="s">
        <v>477</v>
      </c>
      <c r="O15" s="73" t="s">
        <v>478</v>
      </c>
      <c r="P15" s="72" t="s">
        <v>478</v>
      </c>
      <c r="Q15" s="73" t="s">
        <v>478</v>
      </c>
      <c r="R15" s="72" t="s">
        <v>479</v>
      </c>
      <c r="S15" s="73" t="s">
        <v>479</v>
      </c>
      <c r="T15" s="72" t="s">
        <v>480</v>
      </c>
      <c r="U15" s="73" t="s">
        <v>480</v>
      </c>
      <c r="V15" s="72" t="s">
        <v>481</v>
      </c>
      <c r="W15" s="73" t="s">
        <v>482</v>
      </c>
      <c r="X15" s="72" t="s">
        <v>483</v>
      </c>
      <c r="Y15" s="73" t="s">
        <v>484</v>
      </c>
      <c r="Z15" s="72" t="s">
        <v>483</v>
      </c>
      <c r="AA15" s="73" t="s">
        <v>484</v>
      </c>
      <c r="AB15" s="72" t="s">
        <v>483</v>
      </c>
      <c r="AC15" s="73" t="s">
        <v>484</v>
      </c>
      <c r="AD15" s="72" t="s">
        <v>601</v>
      </c>
      <c r="AE15" s="73" t="s">
        <v>601</v>
      </c>
      <c r="AF15" s="72" t="s">
        <v>601</v>
      </c>
      <c r="AG15" s="73" t="s">
        <v>609</v>
      </c>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31</v>
      </c>
      <c r="F16" s="72">
        <v>31</v>
      </c>
      <c r="G16" s="73">
        <v>31</v>
      </c>
      <c r="H16" s="72">
        <v>31</v>
      </c>
      <c r="I16" s="73">
        <v>31</v>
      </c>
      <c r="J16" s="72">
        <v>31</v>
      </c>
      <c r="K16" s="73">
        <v>21</v>
      </c>
      <c r="L16" s="72">
        <v>31</v>
      </c>
      <c r="M16" s="73">
        <v>21</v>
      </c>
      <c r="N16" s="72">
        <v>20</v>
      </c>
      <c r="O16" s="73">
        <v>21</v>
      </c>
      <c r="P16" s="72">
        <v>21</v>
      </c>
      <c r="Q16" s="73">
        <v>22</v>
      </c>
      <c r="R16" s="72">
        <v>22</v>
      </c>
      <c r="S16" s="73">
        <v>20</v>
      </c>
      <c r="T16" s="72">
        <v>20</v>
      </c>
      <c r="U16" s="73">
        <v>20</v>
      </c>
      <c r="V16" s="72">
        <v>12</v>
      </c>
      <c r="W16" s="73">
        <v>8</v>
      </c>
      <c r="X16" s="72">
        <v>8</v>
      </c>
      <c r="Y16" s="73">
        <v>8</v>
      </c>
      <c r="Z16" s="72">
        <v>8</v>
      </c>
      <c r="AA16" s="73">
        <v>8</v>
      </c>
      <c r="AB16" s="72">
        <v>8</v>
      </c>
      <c r="AC16" s="73">
        <v>8</v>
      </c>
      <c r="AD16" s="72">
        <v>1</v>
      </c>
      <c r="AE16" s="73">
        <v>1</v>
      </c>
      <c r="AF16" s="72">
        <v>1</v>
      </c>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7781998727</v>
      </c>
      <c r="F17" s="72">
        <v>701657084</v>
      </c>
      <c r="G17" s="73">
        <v>777913405</v>
      </c>
      <c r="H17" s="72">
        <v>778214699</v>
      </c>
      <c r="I17" s="73">
        <v>701657084</v>
      </c>
      <c r="J17" s="72">
        <v>701666350</v>
      </c>
      <c r="K17" s="73">
        <v>712532765</v>
      </c>
      <c r="L17" s="72">
        <v>703429373</v>
      </c>
      <c r="M17" s="73">
        <v>475916354</v>
      </c>
      <c r="N17" s="72">
        <v>729938483</v>
      </c>
      <c r="O17" s="73">
        <v>732104141</v>
      </c>
      <c r="P17" s="72">
        <v>732099790</v>
      </c>
      <c r="Q17" s="73">
        <v>733141960</v>
      </c>
      <c r="R17" s="72">
        <v>743156646</v>
      </c>
      <c r="S17" s="73">
        <v>74304904</v>
      </c>
      <c r="T17" s="72">
        <v>737830138</v>
      </c>
      <c r="U17" s="73">
        <v>737893391</v>
      </c>
      <c r="V17" s="72">
        <v>561797757</v>
      </c>
      <c r="W17" s="73">
        <v>785352754</v>
      </c>
      <c r="X17" s="72">
        <v>785673755</v>
      </c>
      <c r="Y17" s="73">
        <v>784862686</v>
      </c>
      <c r="Z17" s="72">
        <v>785329940</v>
      </c>
      <c r="AA17" s="73">
        <v>786120709</v>
      </c>
      <c r="AB17" s="72">
        <v>785981624</v>
      </c>
      <c r="AC17" s="73">
        <v>785983950</v>
      </c>
      <c r="AD17" s="72">
        <v>809906947</v>
      </c>
      <c r="AE17" s="73">
        <v>809912306</v>
      </c>
      <c r="AF17" s="72">
        <v>809914074</v>
      </c>
      <c r="AG17" s="73">
        <v>814290900</v>
      </c>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485</v>
      </c>
      <c r="F18" s="19" t="s">
        <v>485</v>
      </c>
      <c r="G18" s="20" t="s">
        <v>485</v>
      </c>
      <c r="H18" s="19" t="s">
        <v>485</v>
      </c>
      <c r="I18" s="20" t="s">
        <v>485</v>
      </c>
      <c r="J18" s="19" t="s">
        <v>485</v>
      </c>
      <c r="K18" s="20" t="s">
        <v>485</v>
      </c>
      <c r="L18" s="19" t="s">
        <v>485</v>
      </c>
      <c r="M18" s="20" t="s">
        <v>486</v>
      </c>
      <c r="N18" s="19" t="s">
        <v>487</v>
      </c>
      <c r="O18" s="20" t="s">
        <v>487</v>
      </c>
      <c r="P18" s="19" t="s">
        <v>487</v>
      </c>
      <c r="Q18" s="20" t="s">
        <v>487</v>
      </c>
      <c r="R18" s="19" t="s">
        <v>487</v>
      </c>
      <c r="S18" s="20" t="s">
        <v>487</v>
      </c>
      <c r="T18" s="19" t="s">
        <v>487</v>
      </c>
      <c r="U18" s="20" t="s">
        <v>487</v>
      </c>
      <c r="V18" s="19" t="s">
        <v>488</v>
      </c>
      <c r="W18" s="20" t="s">
        <v>489</v>
      </c>
      <c r="X18" s="19" t="s">
        <v>489</v>
      </c>
      <c r="Y18" s="20" t="s">
        <v>489</v>
      </c>
      <c r="Z18" s="19" t="s">
        <v>489</v>
      </c>
      <c r="AA18" s="20" t="s">
        <v>489</v>
      </c>
      <c r="AB18" s="19" t="s">
        <v>489</v>
      </c>
      <c r="AC18" s="20" t="s">
        <v>489</v>
      </c>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490</v>
      </c>
      <c r="F19" s="325" t="s">
        <v>491</v>
      </c>
      <c r="G19" s="277" t="s">
        <v>492</v>
      </c>
      <c r="H19" s="94" t="s">
        <v>493</v>
      </c>
      <c r="I19" s="277" t="s">
        <v>494</v>
      </c>
      <c r="J19" s="374" t="s">
        <v>495</v>
      </c>
      <c r="K19" s="95" t="s">
        <v>496</v>
      </c>
      <c r="L19" s="374" t="s">
        <v>497</v>
      </c>
      <c r="M19" s="95" t="s">
        <v>498</v>
      </c>
      <c r="N19" s="374" t="s">
        <v>499</v>
      </c>
      <c r="O19" s="95" t="s">
        <v>500</v>
      </c>
      <c r="P19" s="374" t="s">
        <v>501</v>
      </c>
      <c r="Q19" s="95" t="s">
        <v>502</v>
      </c>
      <c r="R19" s="374" t="s">
        <v>503</v>
      </c>
      <c r="S19" s="95" t="s">
        <v>504</v>
      </c>
      <c r="T19" s="374" t="s">
        <v>505</v>
      </c>
      <c r="U19" s="95" t="s">
        <v>506</v>
      </c>
      <c r="V19" s="374" t="s">
        <v>507</v>
      </c>
      <c r="W19" s="95" t="s">
        <v>508</v>
      </c>
      <c r="X19" s="374" t="s">
        <v>509</v>
      </c>
      <c r="Y19" s="95" t="s">
        <v>510</v>
      </c>
      <c r="Z19" s="374" t="s">
        <v>511</v>
      </c>
      <c r="AA19" s="95" t="s">
        <v>512</v>
      </c>
      <c r="AB19" s="374" t="s">
        <v>513</v>
      </c>
      <c r="AC19" s="95" t="s">
        <v>514</v>
      </c>
      <c r="AD19" s="374" t="s">
        <v>597</v>
      </c>
      <c r="AE19" s="95" t="s">
        <v>602</v>
      </c>
      <c r="AF19" s="374" t="s">
        <v>605</v>
      </c>
      <c r="AG19" s="95" t="s">
        <v>610</v>
      </c>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515</v>
      </c>
      <c r="F20" s="325" t="s">
        <v>516</v>
      </c>
      <c r="G20" s="277" t="s">
        <v>517</v>
      </c>
      <c r="H20" s="94" t="s">
        <v>518</v>
      </c>
      <c r="I20" s="277" t="s">
        <v>519</v>
      </c>
      <c r="J20" s="374" t="s">
        <v>520</v>
      </c>
      <c r="K20" s="95" t="s">
        <v>521</v>
      </c>
      <c r="L20" s="374" t="s">
        <v>522</v>
      </c>
      <c r="M20" s="95" t="s">
        <v>523</v>
      </c>
      <c r="N20" s="374" t="s">
        <v>524</v>
      </c>
      <c r="O20" s="95" t="s">
        <v>525</v>
      </c>
      <c r="P20" s="374" t="s">
        <v>526</v>
      </c>
      <c r="Q20" s="95" t="s">
        <v>527</v>
      </c>
      <c r="R20" s="374" t="s">
        <v>528</v>
      </c>
      <c r="S20" s="95" t="s">
        <v>529</v>
      </c>
      <c r="T20" s="374" t="s">
        <v>530</v>
      </c>
      <c r="U20" s="95" t="s">
        <v>531</v>
      </c>
      <c r="V20" s="374" t="s">
        <v>532</v>
      </c>
      <c r="W20" s="95" t="s">
        <v>533</v>
      </c>
      <c r="X20" s="374" t="s">
        <v>534</v>
      </c>
      <c r="Y20" s="95" t="s">
        <v>535</v>
      </c>
      <c r="Z20" s="374" t="s">
        <v>536</v>
      </c>
      <c r="AA20" s="95" t="s">
        <v>537</v>
      </c>
      <c r="AB20" s="374" t="s">
        <v>538</v>
      </c>
      <c r="AC20" s="95" t="s">
        <v>539</v>
      </c>
      <c r="AD20" s="374" t="s">
        <v>598</v>
      </c>
      <c r="AE20" s="95" t="s">
        <v>603</v>
      </c>
      <c r="AF20" s="374" t="s">
        <v>606</v>
      </c>
      <c r="AG20" s="95" t="s">
        <v>611</v>
      </c>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540</v>
      </c>
      <c r="F21" s="326" t="s">
        <v>541</v>
      </c>
      <c r="G21" s="290" t="s">
        <v>542</v>
      </c>
      <c r="H21" s="369" t="s">
        <v>543</v>
      </c>
      <c r="I21" s="290" t="s">
        <v>544</v>
      </c>
      <c r="J21" s="375" t="s">
        <v>545</v>
      </c>
      <c r="K21" s="376" t="s">
        <v>546</v>
      </c>
      <c r="L21" s="375" t="s">
        <v>547</v>
      </c>
      <c r="M21" s="376" t="s">
        <v>548</v>
      </c>
      <c r="N21" s="375" t="s">
        <v>549</v>
      </c>
      <c r="O21" s="376" t="s">
        <v>550</v>
      </c>
      <c r="P21" s="375" t="s">
        <v>551</v>
      </c>
      <c r="Q21" s="376" t="s">
        <v>552</v>
      </c>
      <c r="R21" s="375" t="s">
        <v>553</v>
      </c>
      <c r="S21" s="376" t="s">
        <v>554</v>
      </c>
      <c r="T21" s="375" t="s">
        <v>555</v>
      </c>
      <c r="U21" s="376" t="s">
        <v>556</v>
      </c>
      <c r="V21" s="375" t="s">
        <v>557</v>
      </c>
      <c r="W21" s="376" t="s">
        <v>558</v>
      </c>
      <c r="X21" s="375" t="s">
        <v>559</v>
      </c>
      <c r="Y21" s="376" t="s">
        <v>560</v>
      </c>
      <c r="Z21" s="375" t="s">
        <v>561</v>
      </c>
      <c r="AA21" s="376" t="s">
        <v>562</v>
      </c>
      <c r="AB21" s="375" t="s">
        <v>563</v>
      </c>
      <c r="AC21" s="376" t="s">
        <v>564</v>
      </c>
      <c r="AD21" s="375" t="s">
        <v>599</v>
      </c>
      <c r="AE21" s="376" t="s">
        <v>604</v>
      </c>
      <c r="AF21" s="375" t="s">
        <v>607</v>
      </c>
      <c r="AG21" s="376" t="s">
        <v>612</v>
      </c>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15</v>
      </c>
      <c r="F22" s="327">
        <v>15</v>
      </c>
      <c r="G22" s="25">
        <v>15</v>
      </c>
      <c r="H22" s="327">
        <v>15</v>
      </c>
      <c r="I22" s="25">
        <v>17</v>
      </c>
      <c r="J22" s="327">
        <v>15</v>
      </c>
      <c r="K22" s="25">
        <v>20</v>
      </c>
      <c r="L22" s="327">
        <v>15</v>
      </c>
      <c r="M22" s="25">
        <v>18</v>
      </c>
      <c r="N22" s="327">
        <v>15</v>
      </c>
      <c r="O22" s="25">
        <v>15</v>
      </c>
      <c r="P22" s="327">
        <v>15</v>
      </c>
      <c r="Q22" s="25">
        <v>15</v>
      </c>
      <c r="R22" s="327">
        <v>15</v>
      </c>
      <c r="S22" s="25">
        <v>15</v>
      </c>
      <c r="T22" s="327">
        <v>15</v>
      </c>
      <c r="U22" s="25">
        <v>15</v>
      </c>
      <c r="V22" s="327">
        <v>15</v>
      </c>
      <c r="W22" s="25">
        <v>15</v>
      </c>
      <c r="X22" s="327">
        <v>20</v>
      </c>
      <c r="Y22" s="25">
        <v>15</v>
      </c>
      <c r="Z22" s="327">
        <v>15</v>
      </c>
      <c r="AA22" s="25">
        <v>20</v>
      </c>
      <c r="AB22" s="327">
        <v>15</v>
      </c>
      <c r="AC22" s="25">
        <v>15</v>
      </c>
      <c r="AD22" s="327">
        <v>18</v>
      </c>
      <c r="AE22" s="25">
        <v>15</v>
      </c>
      <c r="AF22" s="327">
        <v>16</v>
      </c>
      <c r="AG22" s="25">
        <v>19</v>
      </c>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13</v>
      </c>
      <c r="F23" s="29">
        <v>14</v>
      </c>
      <c r="G23" s="27">
        <v>15</v>
      </c>
      <c r="H23" s="29">
        <v>15</v>
      </c>
      <c r="I23" s="27">
        <v>10</v>
      </c>
      <c r="J23" s="29">
        <v>14</v>
      </c>
      <c r="K23" s="27">
        <v>20</v>
      </c>
      <c r="L23" s="29">
        <v>14</v>
      </c>
      <c r="M23" s="27">
        <v>18</v>
      </c>
      <c r="N23" s="29">
        <v>15</v>
      </c>
      <c r="O23" s="27">
        <v>15</v>
      </c>
      <c r="P23" s="29">
        <v>14</v>
      </c>
      <c r="Q23" s="27">
        <v>15</v>
      </c>
      <c r="R23" s="29">
        <v>15</v>
      </c>
      <c r="S23" s="27">
        <v>15</v>
      </c>
      <c r="T23" s="29">
        <v>15</v>
      </c>
      <c r="U23" s="27">
        <v>15</v>
      </c>
      <c r="V23" s="29">
        <v>10</v>
      </c>
      <c r="W23" s="27">
        <v>10</v>
      </c>
      <c r="X23" s="29">
        <v>15</v>
      </c>
      <c r="Y23" s="27">
        <v>14</v>
      </c>
      <c r="Z23" s="29">
        <v>15</v>
      </c>
      <c r="AA23" s="27">
        <v>2</v>
      </c>
      <c r="AB23" s="29">
        <v>15</v>
      </c>
      <c r="AC23" s="27">
        <v>15</v>
      </c>
      <c r="AD23" s="29">
        <v>18</v>
      </c>
      <c r="AE23" s="27">
        <v>15</v>
      </c>
      <c r="AF23" s="29">
        <v>16</v>
      </c>
      <c r="AG23" s="27">
        <v>12</v>
      </c>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2</v>
      </c>
      <c r="F24" s="328">
        <f t="shared" si="128"/>
        <v>1</v>
      </c>
      <c r="G24" s="30">
        <f t="shared" si="128"/>
        <v>0</v>
      </c>
      <c r="H24" s="328">
        <f t="shared" si="128"/>
        <v>0</v>
      </c>
      <c r="I24" s="30">
        <f t="shared" si="128"/>
        <v>7</v>
      </c>
      <c r="J24" s="328">
        <f t="shared" si="128"/>
        <v>1</v>
      </c>
      <c r="K24" s="30">
        <f t="shared" si="128"/>
        <v>0</v>
      </c>
      <c r="L24" s="328">
        <f t="shared" si="128"/>
        <v>1</v>
      </c>
      <c r="M24" s="30">
        <f t="shared" si="128"/>
        <v>0</v>
      </c>
      <c r="N24" s="328">
        <f t="shared" si="128"/>
        <v>0</v>
      </c>
      <c r="O24" s="30">
        <f t="shared" si="128"/>
        <v>0</v>
      </c>
      <c r="P24" s="328">
        <f>P22-P23</f>
        <v>1</v>
      </c>
      <c r="Q24" s="30">
        <f t="shared" ref="Q24:CB24" si="129">Q22-Q23</f>
        <v>0</v>
      </c>
      <c r="R24" s="328">
        <f t="shared" si="129"/>
        <v>0</v>
      </c>
      <c r="S24" s="30">
        <f t="shared" si="129"/>
        <v>0</v>
      </c>
      <c r="T24" s="328">
        <f t="shared" si="129"/>
        <v>0</v>
      </c>
      <c r="U24" s="30">
        <f t="shared" si="129"/>
        <v>0</v>
      </c>
      <c r="V24" s="328">
        <f t="shared" si="129"/>
        <v>5</v>
      </c>
      <c r="W24" s="30">
        <f t="shared" si="129"/>
        <v>5</v>
      </c>
      <c r="X24" s="328">
        <f t="shared" si="129"/>
        <v>5</v>
      </c>
      <c r="Y24" s="30">
        <f t="shared" si="129"/>
        <v>1</v>
      </c>
      <c r="Z24" s="328">
        <f t="shared" si="129"/>
        <v>0</v>
      </c>
      <c r="AA24" s="30">
        <f t="shared" si="129"/>
        <v>18</v>
      </c>
      <c r="AB24" s="328">
        <f t="shared" si="129"/>
        <v>0</v>
      </c>
      <c r="AC24" s="30">
        <f t="shared" si="129"/>
        <v>0</v>
      </c>
      <c r="AD24" s="328">
        <f t="shared" si="129"/>
        <v>0</v>
      </c>
      <c r="AE24" s="30">
        <f t="shared" si="129"/>
        <v>0</v>
      </c>
      <c r="AF24" s="328">
        <f t="shared" si="129"/>
        <v>0</v>
      </c>
      <c r="AG24" s="30">
        <v>7</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86.666666666666671</v>
      </c>
      <c r="F25" s="329">
        <f t="shared" ref="F25:L25" si="131">(F23/F22)*100</f>
        <v>93.333333333333329</v>
      </c>
      <c r="G25" s="32">
        <f t="shared" si="131"/>
        <v>100</v>
      </c>
      <c r="H25" s="329">
        <f t="shared" si="131"/>
        <v>100</v>
      </c>
      <c r="I25" s="32">
        <f t="shared" si="131"/>
        <v>58.82352941176471</v>
      </c>
      <c r="J25" s="329">
        <f t="shared" si="131"/>
        <v>93.333333333333329</v>
      </c>
      <c r="K25" s="32">
        <f t="shared" si="131"/>
        <v>100</v>
      </c>
      <c r="L25" s="329">
        <f t="shared" si="131"/>
        <v>93.333333333333329</v>
      </c>
      <c r="M25" s="32">
        <f t="shared" ref="M25:X25" si="132">(M23/M22)*100</f>
        <v>100</v>
      </c>
      <c r="N25" s="329">
        <f>(N23/N22)*100</f>
        <v>100</v>
      </c>
      <c r="O25" s="32">
        <f t="shared" si="132"/>
        <v>100</v>
      </c>
      <c r="P25" s="329">
        <f t="shared" si="132"/>
        <v>93.333333333333329</v>
      </c>
      <c r="Q25" s="32">
        <f t="shared" si="132"/>
        <v>100</v>
      </c>
      <c r="R25" s="329">
        <f t="shared" si="132"/>
        <v>100</v>
      </c>
      <c r="S25" s="32">
        <f t="shared" si="132"/>
        <v>100</v>
      </c>
      <c r="T25" s="329">
        <f t="shared" si="132"/>
        <v>100</v>
      </c>
      <c r="U25" s="32">
        <f t="shared" si="132"/>
        <v>100</v>
      </c>
      <c r="V25" s="329">
        <f t="shared" si="132"/>
        <v>66.666666666666657</v>
      </c>
      <c r="W25" s="32">
        <f t="shared" si="132"/>
        <v>66.666666666666657</v>
      </c>
      <c r="X25" s="329">
        <f t="shared" si="132"/>
        <v>75</v>
      </c>
      <c r="Y25" s="32">
        <f t="shared" ref="Y25:AQ25" si="133">(Y23/Y22)*100</f>
        <v>93.333333333333329</v>
      </c>
      <c r="Z25" s="329">
        <f t="shared" si="133"/>
        <v>100</v>
      </c>
      <c r="AA25" s="32">
        <f t="shared" si="133"/>
        <v>10</v>
      </c>
      <c r="AB25" s="329">
        <f t="shared" si="133"/>
        <v>100</v>
      </c>
      <c r="AC25" s="32">
        <f t="shared" si="133"/>
        <v>100</v>
      </c>
      <c r="AD25" s="329">
        <f t="shared" si="133"/>
        <v>100</v>
      </c>
      <c r="AE25" s="32">
        <f t="shared" si="133"/>
        <v>100</v>
      </c>
      <c r="AF25" s="329">
        <f t="shared" si="133"/>
        <v>100</v>
      </c>
      <c r="AG25" s="32">
        <f t="shared" si="133"/>
        <v>63.157894736842103</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1</v>
      </c>
      <c r="F26" s="29">
        <v>6</v>
      </c>
      <c r="G26" s="27"/>
      <c r="H26" s="29">
        <v>1</v>
      </c>
      <c r="I26" s="27"/>
      <c r="J26" s="29">
        <v>1</v>
      </c>
      <c r="K26" s="27"/>
      <c r="L26" s="29"/>
      <c r="M26" s="27"/>
      <c r="N26" s="29"/>
      <c r="O26" s="27">
        <v>1</v>
      </c>
      <c r="P26" s="29">
        <v>1</v>
      </c>
      <c r="Q26" s="27"/>
      <c r="R26" s="29"/>
      <c r="S26" s="27"/>
      <c r="T26" s="29"/>
      <c r="U26" s="27"/>
      <c r="V26" s="29"/>
      <c r="W26" s="27">
        <v>10</v>
      </c>
      <c r="X26" s="29">
        <v>11</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6.666666666666667</v>
      </c>
      <c r="F27" s="328">
        <f t="shared" ref="F27:L27" si="135">(F26/F22)*100</f>
        <v>40</v>
      </c>
      <c r="G27" s="30">
        <f t="shared" si="135"/>
        <v>0</v>
      </c>
      <c r="H27" s="328">
        <f t="shared" si="135"/>
        <v>6.666666666666667</v>
      </c>
      <c r="I27" s="30">
        <f t="shared" si="135"/>
        <v>0</v>
      </c>
      <c r="J27" s="328">
        <f t="shared" si="135"/>
        <v>6.666666666666667</v>
      </c>
      <c r="K27" s="30">
        <f t="shared" si="135"/>
        <v>0</v>
      </c>
      <c r="L27" s="328">
        <f t="shared" si="135"/>
        <v>0</v>
      </c>
      <c r="M27" s="30">
        <f t="shared" ref="M27:X27" si="136">(M26/M22)*100</f>
        <v>0</v>
      </c>
      <c r="N27" s="328">
        <f t="shared" si="136"/>
        <v>0</v>
      </c>
      <c r="O27" s="30">
        <f t="shared" si="136"/>
        <v>6.666666666666667</v>
      </c>
      <c r="P27" s="328">
        <f t="shared" si="136"/>
        <v>6.666666666666667</v>
      </c>
      <c r="Q27" s="30">
        <f t="shared" si="136"/>
        <v>0</v>
      </c>
      <c r="R27" s="328">
        <f t="shared" si="136"/>
        <v>0</v>
      </c>
      <c r="S27" s="30">
        <f t="shared" si="136"/>
        <v>0</v>
      </c>
      <c r="T27" s="328">
        <f t="shared" si="136"/>
        <v>0</v>
      </c>
      <c r="U27" s="30">
        <f t="shared" si="136"/>
        <v>0</v>
      </c>
      <c r="V27" s="328">
        <f t="shared" si="136"/>
        <v>0</v>
      </c>
      <c r="W27" s="30">
        <f t="shared" si="136"/>
        <v>66.666666666666657</v>
      </c>
      <c r="X27" s="328">
        <f t="shared" si="136"/>
        <v>55.000000000000007</v>
      </c>
      <c r="Y27" s="30">
        <f t="shared" ref="Y27:AH27" si="137">(Y26/Y22)*100</f>
        <v>0</v>
      </c>
      <c r="Z27" s="328">
        <f t="shared" si="137"/>
        <v>0</v>
      </c>
      <c r="AA27" s="30">
        <f t="shared" si="137"/>
        <v>0</v>
      </c>
      <c r="AB27" s="328">
        <f t="shared" si="137"/>
        <v>0</v>
      </c>
      <c r="AC27" s="30">
        <f t="shared" si="137"/>
        <v>0</v>
      </c>
      <c r="AD27" s="328">
        <f t="shared" si="137"/>
        <v>0</v>
      </c>
      <c r="AE27" s="30">
        <f t="shared" si="137"/>
        <v>0</v>
      </c>
      <c r="AF27" s="328">
        <f t="shared" si="137"/>
        <v>0</v>
      </c>
      <c r="AG27" s="30">
        <f t="shared" si="137"/>
        <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t="s">
        <v>565</v>
      </c>
      <c r="F28" s="29" t="s">
        <v>565</v>
      </c>
      <c r="G28" s="27" t="s">
        <v>565</v>
      </c>
      <c r="H28" s="29" t="s">
        <v>565</v>
      </c>
      <c r="I28" s="27" t="s">
        <v>565</v>
      </c>
      <c r="J28" s="29" t="s">
        <v>565</v>
      </c>
      <c r="K28" s="27" t="s">
        <v>565</v>
      </c>
      <c r="L28" s="29" t="s">
        <v>565</v>
      </c>
      <c r="M28" s="27" t="s">
        <v>565</v>
      </c>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30</v>
      </c>
      <c r="F29" s="36">
        <v>35</v>
      </c>
      <c r="G29" s="34">
        <v>30</v>
      </c>
      <c r="H29" s="36">
        <v>35</v>
      </c>
      <c r="I29" s="34">
        <v>32</v>
      </c>
      <c r="J29" s="36">
        <v>34</v>
      </c>
      <c r="K29" s="34">
        <v>30</v>
      </c>
      <c r="L29" s="36">
        <v>33</v>
      </c>
      <c r="M29" s="34">
        <v>31</v>
      </c>
      <c r="N29" s="36">
        <v>30</v>
      </c>
      <c r="O29" s="34">
        <v>35</v>
      </c>
      <c r="P29" s="36">
        <v>30</v>
      </c>
      <c r="Q29" s="34">
        <v>35</v>
      </c>
      <c r="R29" s="36">
        <v>32</v>
      </c>
      <c r="S29" s="34">
        <v>34</v>
      </c>
      <c r="T29" s="36">
        <v>30</v>
      </c>
      <c r="U29" s="34">
        <v>35</v>
      </c>
      <c r="V29" s="36">
        <v>35</v>
      </c>
      <c r="W29" s="34">
        <v>35</v>
      </c>
      <c r="X29" s="36">
        <v>35</v>
      </c>
      <c r="Y29" s="34">
        <v>35</v>
      </c>
      <c r="Z29" s="36">
        <v>35</v>
      </c>
      <c r="AA29" s="34">
        <v>35</v>
      </c>
      <c r="AB29" s="36">
        <v>35</v>
      </c>
      <c r="AC29" s="34">
        <v>35</v>
      </c>
      <c r="AD29" s="36">
        <v>35</v>
      </c>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2</v>
      </c>
      <c r="F30" s="42">
        <v>4</v>
      </c>
      <c r="G30" s="41">
        <v>1</v>
      </c>
      <c r="H30" s="42">
        <v>2</v>
      </c>
      <c r="I30" s="41">
        <v>1</v>
      </c>
      <c r="J30" s="42" t="s">
        <v>565</v>
      </c>
      <c r="K30" s="41" t="s">
        <v>565</v>
      </c>
      <c r="L30" s="42" t="s">
        <v>565</v>
      </c>
      <c r="M30" s="41" t="s">
        <v>565</v>
      </c>
      <c r="N30" s="42">
        <v>2</v>
      </c>
      <c r="O30" s="41">
        <v>3</v>
      </c>
      <c r="P30" s="42">
        <v>3</v>
      </c>
      <c r="Q30" s="41">
        <v>4</v>
      </c>
      <c r="R30" s="42">
        <v>4</v>
      </c>
      <c r="S30" s="41">
        <v>4</v>
      </c>
      <c r="T30" s="42">
        <v>4</v>
      </c>
      <c r="U30" s="41">
        <v>4</v>
      </c>
      <c r="V30" s="42">
        <v>2</v>
      </c>
      <c r="W30" s="41"/>
      <c r="X30" s="42"/>
      <c r="Y30" s="41"/>
      <c r="Z30" s="42"/>
      <c r="AA30" s="41"/>
      <c r="AB30" s="42"/>
      <c r="AC30" s="41"/>
      <c r="AD30" s="42">
        <v>6</v>
      </c>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3</v>
      </c>
      <c r="F31" s="46">
        <v>9</v>
      </c>
      <c r="G31" s="45">
        <v>6</v>
      </c>
      <c r="H31" s="46">
        <v>5</v>
      </c>
      <c r="I31" s="45">
        <v>11</v>
      </c>
      <c r="J31" s="46">
        <v>10</v>
      </c>
      <c r="K31" s="45">
        <v>6</v>
      </c>
      <c r="L31" s="46">
        <v>5</v>
      </c>
      <c r="M31" s="45">
        <v>3</v>
      </c>
      <c r="N31" s="46">
        <v>3</v>
      </c>
      <c r="O31" s="45">
        <v>4</v>
      </c>
      <c r="P31" s="46">
        <v>5</v>
      </c>
      <c r="Q31" s="45">
        <v>5</v>
      </c>
      <c r="R31" s="46">
        <v>6</v>
      </c>
      <c r="S31" s="45">
        <v>6</v>
      </c>
      <c r="T31" s="46">
        <v>7</v>
      </c>
      <c r="U31" s="45">
        <v>6</v>
      </c>
      <c r="V31" s="46">
        <v>3</v>
      </c>
      <c r="W31" s="45"/>
      <c r="X31" s="46"/>
      <c r="Y31" s="45"/>
      <c r="Z31" s="46"/>
      <c r="AA31" s="45"/>
      <c r="AB31" s="46"/>
      <c r="AC31" s="45"/>
      <c r="AD31" s="46">
        <v>6</v>
      </c>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4</v>
      </c>
      <c r="F32" s="46">
        <v>2</v>
      </c>
      <c r="G32" s="45">
        <v>6</v>
      </c>
      <c r="H32" s="46">
        <v>5</v>
      </c>
      <c r="I32" s="45">
        <v>2</v>
      </c>
      <c r="J32" s="46">
        <v>4</v>
      </c>
      <c r="K32" s="45">
        <v>11</v>
      </c>
      <c r="L32" s="46">
        <v>7</v>
      </c>
      <c r="M32" s="45">
        <v>4</v>
      </c>
      <c r="N32" s="46">
        <v>5</v>
      </c>
      <c r="O32" s="45">
        <v>5</v>
      </c>
      <c r="P32" s="46">
        <v>5</v>
      </c>
      <c r="Q32" s="45">
        <v>4</v>
      </c>
      <c r="R32" s="46">
        <v>3</v>
      </c>
      <c r="S32" s="45">
        <v>4</v>
      </c>
      <c r="T32" s="46">
        <v>2</v>
      </c>
      <c r="U32" s="45">
        <v>2</v>
      </c>
      <c r="V32" s="46">
        <v>6</v>
      </c>
      <c r="W32" s="45"/>
      <c r="X32" s="46"/>
      <c r="Y32" s="45"/>
      <c r="Z32" s="46"/>
      <c r="AA32" s="45"/>
      <c r="AB32" s="46"/>
      <c r="AC32" s="45"/>
      <c r="AD32" s="46">
        <v>4</v>
      </c>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6</v>
      </c>
      <c r="F33" s="486" t="s">
        <v>565</v>
      </c>
      <c r="G33" s="485">
        <v>2</v>
      </c>
      <c r="H33" s="486">
        <v>3</v>
      </c>
      <c r="I33" s="485">
        <v>3</v>
      </c>
      <c r="J33" s="486">
        <v>1</v>
      </c>
      <c r="K33" s="485">
        <v>3</v>
      </c>
      <c r="L33" s="486">
        <v>3</v>
      </c>
      <c r="M33" s="485">
        <v>11</v>
      </c>
      <c r="N33" s="486">
        <v>5</v>
      </c>
      <c r="O33" s="485">
        <v>3</v>
      </c>
      <c r="P33" s="486">
        <v>2</v>
      </c>
      <c r="Q33" s="485">
        <v>2</v>
      </c>
      <c r="R33" s="486">
        <v>2</v>
      </c>
      <c r="S33" s="485">
        <v>1</v>
      </c>
      <c r="T33" s="486">
        <v>2</v>
      </c>
      <c r="U33" s="485">
        <v>3</v>
      </c>
      <c r="V33" s="486">
        <v>4</v>
      </c>
      <c r="W33" s="485"/>
      <c r="X33" s="486"/>
      <c r="Y33" s="485"/>
      <c r="Z33" s="486"/>
      <c r="AA33" s="485"/>
      <c r="AB33" s="486"/>
      <c r="AC33" s="485"/>
      <c r="AD33" s="486">
        <v>2</v>
      </c>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419</v>
      </c>
      <c r="E34" s="48">
        <f>SUM(E30:E33)</f>
        <v>15</v>
      </c>
      <c r="F34" s="48">
        <f t="shared" ref="F34:BQ34" si="139">SUM(F30:F33)</f>
        <v>15</v>
      </c>
      <c r="G34" s="48">
        <f t="shared" si="139"/>
        <v>15</v>
      </c>
      <c r="H34" s="48">
        <f t="shared" si="139"/>
        <v>15</v>
      </c>
      <c r="I34" s="48">
        <f t="shared" si="139"/>
        <v>17</v>
      </c>
      <c r="J34" s="48">
        <f t="shared" si="139"/>
        <v>15</v>
      </c>
      <c r="K34" s="48">
        <f t="shared" si="139"/>
        <v>20</v>
      </c>
      <c r="L34" s="48">
        <f t="shared" si="139"/>
        <v>15</v>
      </c>
      <c r="M34" s="48">
        <f t="shared" si="139"/>
        <v>18</v>
      </c>
      <c r="N34" s="48">
        <f t="shared" si="139"/>
        <v>15</v>
      </c>
      <c r="O34" s="48">
        <f t="shared" si="139"/>
        <v>15</v>
      </c>
      <c r="P34" s="48">
        <f t="shared" si="139"/>
        <v>15</v>
      </c>
      <c r="Q34" s="48">
        <f t="shared" si="139"/>
        <v>15</v>
      </c>
      <c r="R34" s="48">
        <f t="shared" si="139"/>
        <v>15</v>
      </c>
      <c r="S34" s="48">
        <f t="shared" si="139"/>
        <v>15</v>
      </c>
      <c r="T34" s="48">
        <f t="shared" si="139"/>
        <v>15</v>
      </c>
      <c r="U34" s="48">
        <f t="shared" si="139"/>
        <v>15</v>
      </c>
      <c r="V34" s="48">
        <f t="shared" si="139"/>
        <v>15</v>
      </c>
      <c r="W34" s="48">
        <f t="shared" si="139"/>
        <v>0</v>
      </c>
      <c r="X34" s="48">
        <f t="shared" si="139"/>
        <v>0</v>
      </c>
      <c r="Y34" s="48">
        <f t="shared" si="139"/>
        <v>0</v>
      </c>
      <c r="Z34" s="48">
        <f t="shared" si="139"/>
        <v>0</v>
      </c>
      <c r="AA34" s="48">
        <f t="shared" si="139"/>
        <v>0</v>
      </c>
      <c r="AB34" s="48">
        <f t="shared" si="139"/>
        <v>0</v>
      </c>
      <c r="AC34" s="48">
        <f t="shared" si="139"/>
        <v>0</v>
      </c>
      <c r="AD34" s="48">
        <f t="shared" si="139"/>
        <v>18</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566</v>
      </c>
      <c r="F35" s="330" t="s">
        <v>567</v>
      </c>
      <c r="G35" s="291" t="s">
        <v>566</v>
      </c>
      <c r="H35" s="330" t="s">
        <v>568</v>
      </c>
      <c r="I35" s="291" t="s">
        <v>566</v>
      </c>
      <c r="J35" s="330" t="s">
        <v>567</v>
      </c>
      <c r="K35" s="291" t="s">
        <v>568</v>
      </c>
      <c r="L35" s="330" t="s">
        <v>568</v>
      </c>
      <c r="M35" s="291" t="s">
        <v>568</v>
      </c>
      <c r="N35" s="330" t="s">
        <v>568</v>
      </c>
      <c r="O35" s="291" t="s">
        <v>568</v>
      </c>
      <c r="P35" s="330" t="s">
        <v>568</v>
      </c>
      <c r="Q35" s="291" t="s">
        <v>568</v>
      </c>
      <c r="R35" s="330" t="s">
        <v>568</v>
      </c>
      <c r="S35" s="291" t="s">
        <v>568</v>
      </c>
      <c r="T35" s="330" t="s">
        <v>568</v>
      </c>
      <c r="U35" s="291" t="s">
        <v>568</v>
      </c>
      <c r="V35" s="330" t="s">
        <v>566</v>
      </c>
      <c r="W35" s="291" t="s">
        <v>566</v>
      </c>
      <c r="X35" s="330" t="s">
        <v>566</v>
      </c>
      <c r="Y35" s="291" t="s">
        <v>566</v>
      </c>
      <c r="Z35" s="330" t="s">
        <v>566</v>
      </c>
      <c r="AA35" s="291" t="s">
        <v>566</v>
      </c>
      <c r="AB35" s="330" t="s">
        <v>566</v>
      </c>
      <c r="AC35" s="291" t="s">
        <v>566</v>
      </c>
      <c r="AD35" s="330" t="s">
        <v>568</v>
      </c>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566</v>
      </c>
      <c r="F36" s="52" t="s">
        <v>566</v>
      </c>
      <c r="G36" s="51" t="s">
        <v>567</v>
      </c>
      <c r="H36" s="52" t="s">
        <v>566</v>
      </c>
      <c r="I36" s="51" t="s">
        <v>566</v>
      </c>
      <c r="J36" s="52" t="s">
        <v>568</v>
      </c>
      <c r="K36" s="51" t="s">
        <v>568</v>
      </c>
      <c r="L36" s="52" t="s">
        <v>568</v>
      </c>
      <c r="M36" s="51" t="s">
        <v>568</v>
      </c>
      <c r="N36" s="52" t="s">
        <v>568</v>
      </c>
      <c r="O36" s="51" t="s">
        <v>568</v>
      </c>
      <c r="P36" s="52" t="s">
        <v>568</v>
      </c>
      <c r="Q36" s="51" t="s">
        <v>568</v>
      </c>
      <c r="R36" s="52" t="s">
        <v>568</v>
      </c>
      <c r="S36" s="51" t="s">
        <v>568</v>
      </c>
      <c r="T36" s="52" t="s">
        <v>568</v>
      </c>
      <c r="U36" s="51" t="s">
        <v>568</v>
      </c>
      <c r="V36" s="52" t="s">
        <v>566</v>
      </c>
      <c r="W36" s="51" t="s">
        <v>566</v>
      </c>
      <c r="X36" s="52" t="s">
        <v>566</v>
      </c>
      <c r="Y36" s="51" t="s">
        <v>566</v>
      </c>
      <c r="Z36" s="52" t="s">
        <v>566</v>
      </c>
      <c r="AA36" s="51" t="s">
        <v>566</v>
      </c>
      <c r="AB36" s="52" t="s">
        <v>566</v>
      </c>
      <c r="AC36" s="51" t="s">
        <v>566</v>
      </c>
      <c r="AD36" s="52" t="s">
        <v>600</v>
      </c>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565</v>
      </c>
      <c r="F37" s="52" t="s">
        <v>565</v>
      </c>
      <c r="G37" s="51" t="s">
        <v>565</v>
      </c>
      <c r="H37" s="52" t="s">
        <v>565</v>
      </c>
      <c r="I37" s="51" t="s">
        <v>565</v>
      </c>
      <c r="J37" s="52" t="s">
        <v>565</v>
      </c>
      <c r="K37" s="51" t="s">
        <v>567</v>
      </c>
      <c r="L37" s="52" t="s">
        <v>567</v>
      </c>
      <c r="M37" s="51" t="s">
        <v>567</v>
      </c>
      <c r="N37" s="52" t="s">
        <v>568</v>
      </c>
      <c r="O37" s="51" t="s">
        <v>568</v>
      </c>
      <c r="P37" s="52" t="s">
        <v>568</v>
      </c>
      <c r="Q37" s="51" t="s">
        <v>568</v>
      </c>
      <c r="R37" s="52" t="s">
        <v>568</v>
      </c>
      <c r="S37" s="51" t="s">
        <v>568</v>
      </c>
      <c r="T37" s="52" t="s">
        <v>568</v>
      </c>
      <c r="U37" s="51" t="s">
        <v>568</v>
      </c>
      <c r="V37" s="52" t="s">
        <v>566</v>
      </c>
      <c r="W37" s="51" t="s">
        <v>566</v>
      </c>
      <c r="X37" s="52" t="s">
        <v>566</v>
      </c>
      <c r="Y37" s="51" t="s">
        <v>566</v>
      </c>
      <c r="Z37" s="52" t="s">
        <v>566</v>
      </c>
      <c r="AA37" s="51" t="s">
        <v>566</v>
      </c>
      <c r="AB37" s="52" t="s">
        <v>566</v>
      </c>
      <c r="AC37" s="51" t="s">
        <v>566</v>
      </c>
      <c r="AD37" s="52" t="s">
        <v>600</v>
      </c>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568</v>
      </c>
      <c r="F38" s="52" t="s">
        <v>568</v>
      </c>
      <c r="G38" s="51" t="s">
        <v>568</v>
      </c>
      <c r="H38" s="52" t="s">
        <v>568</v>
      </c>
      <c r="I38" s="51" t="s">
        <v>568</v>
      </c>
      <c r="J38" s="52" t="s">
        <v>568</v>
      </c>
      <c r="K38" s="51" t="s">
        <v>567</v>
      </c>
      <c r="L38" s="52" t="s">
        <v>567</v>
      </c>
      <c r="M38" s="51" t="s">
        <v>567</v>
      </c>
      <c r="N38" s="52" t="s">
        <v>568</v>
      </c>
      <c r="O38" s="51" t="s">
        <v>568</v>
      </c>
      <c r="P38" s="52" t="s">
        <v>568</v>
      </c>
      <c r="Q38" s="51" t="s">
        <v>568</v>
      </c>
      <c r="R38" s="52" t="s">
        <v>568</v>
      </c>
      <c r="S38" s="51" t="s">
        <v>568</v>
      </c>
      <c r="T38" s="52" t="s">
        <v>568</v>
      </c>
      <c r="U38" s="51" t="s">
        <v>568</v>
      </c>
      <c r="V38" s="52" t="s">
        <v>566</v>
      </c>
      <c r="W38" s="51" t="s">
        <v>566</v>
      </c>
      <c r="X38" s="52" t="s">
        <v>566</v>
      </c>
      <c r="Y38" s="51" t="s">
        <v>566</v>
      </c>
      <c r="Z38" s="52" t="s">
        <v>566</v>
      </c>
      <c r="AA38" s="51" t="s">
        <v>566</v>
      </c>
      <c r="AB38" s="52" t="s">
        <v>566</v>
      </c>
      <c r="AC38" s="51" t="s">
        <v>566</v>
      </c>
      <c r="AD38" s="52" t="s">
        <v>568</v>
      </c>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569</v>
      </c>
      <c r="F39" s="331" t="s">
        <v>569</v>
      </c>
      <c r="G39" s="54" t="s">
        <v>569</v>
      </c>
      <c r="H39" s="331" t="s">
        <v>569</v>
      </c>
      <c r="I39" s="54" t="s">
        <v>569</v>
      </c>
      <c r="J39" s="331" t="s">
        <v>569</v>
      </c>
      <c r="K39" s="54" t="s">
        <v>569</v>
      </c>
      <c r="L39" s="331" t="s">
        <v>569</v>
      </c>
      <c r="M39" s="54" t="s">
        <v>569</v>
      </c>
      <c r="N39" s="331" t="s">
        <v>569</v>
      </c>
      <c r="O39" s="54" t="s">
        <v>569</v>
      </c>
      <c r="P39" s="331" t="s">
        <v>569</v>
      </c>
      <c r="Q39" s="54" t="s">
        <v>569</v>
      </c>
      <c r="R39" s="331" t="s">
        <v>569</v>
      </c>
      <c r="S39" s="54" t="s">
        <v>569</v>
      </c>
      <c r="T39" s="331" t="s">
        <v>569</v>
      </c>
      <c r="U39" s="54" t="s">
        <v>569</v>
      </c>
      <c r="V39" s="331" t="s">
        <v>569</v>
      </c>
      <c r="W39" s="54" t="s">
        <v>569</v>
      </c>
      <c r="X39" s="331" t="s">
        <v>569</v>
      </c>
      <c r="Y39" s="54" t="s">
        <v>569</v>
      </c>
      <c r="Z39" s="331" t="s">
        <v>569</v>
      </c>
      <c r="AA39" s="54" t="s">
        <v>569</v>
      </c>
      <c r="AB39" s="331" t="s">
        <v>569</v>
      </c>
      <c r="AC39" s="54" t="s">
        <v>569</v>
      </c>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321</v>
      </c>
      <c r="E40" s="57" t="s">
        <v>569</v>
      </c>
      <c r="F40" s="57" t="s">
        <v>569</v>
      </c>
      <c r="G40" s="57" t="s">
        <v>569</v>
      </c>
      <c r="H40" s="57" t="s">
        <v>569</v>
      </c>
      <c r="I40" s="57" t="s">
        <v>569</v>
      </c>
      <c r="J40" s="57" t="s">
        <v>569</v>
      </c>
      <c r="K40" s="57" t="s">
        <v>569</v>
      </c>
      <c r="L40" s="57" t="s">
        <v>569</v>
      </c>
      <c r="M40" s="57" t="s">
        <v>569</v>
      </c>
      <c r="N40" s="57" t="s">
        <v>569</v>
      </c>
      <c r="O40" s="57" t="s">
        <v>569</v>
      </c>
      <c r="P40" s="57" t="s">
        <v>569</v>
      </c>
      <c r="Q40" s="57" t="s">
        <v>569</v>
      </c>
      <c r="R40" s="57" t="s">
        <v>569</v>
      </c>
      <c r="S40" s="57" t="s">
        <v>569</v>
      </c>
      <c r="T40" s="57" t="s">
        <v>569</v>
      </c>
      <c r="U40" s="57" t="s">
        <v>569</v>
      </c>
      <c r="V40" s="57" t="s">
        <v>569</v>
      </c>
      <c r="W40" s="57" t="s">
        <v>569</v>
      </c>
      <c r="X40" s="57" t="s">
        <v>569</v>
      </c>
      <c r="Y40" s="57" t="s">
        <v>569</v>
      </c>
      <c r="Z40" s="57" t="s">
        <v>569</v>
      </c>
      <c r="AA40" s="57" t="s">
        <v>569</v>
      </c>
      <c r="AB40" s="57" t="s">
        <v>569</v>
      </c>
      <c r="AC40" s="57" t="s">
        <v>569</v>
      </c>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571</v>
      </c>
      <c r="F41" s="61" t="s">
        <v>571</v>
      </c>
      <c r="G41" s="61" t="s">
        <v>571</v>
      </c>
      <c r="H41" s="61" t="s">
        <v>571</v>
      </c>
      <c r="I41" s="61" t="s">
        <v>571</v>
      </c>
      <c r="J41" s="61" t="s">
        <v>571</v>
      </c>
      <c r="K41" s="61" t="s">
        <v>571</v>
      </c>
      <c r="L41" s="61" t="s">
        <v>571</v>
      </c>
      <c r="M41" s="61" t="s">
        <v>571</v>
      </c>
      <c r="N41" s="61" t="s">
        <v>571</v>
      </c>
      <c r="O41" s="61" t="s">
        <v>571</v>
      </c>
      <c r="P41" s="61" t="s">
        <v>571</v>
      </c>
      <c r="Q41" s="61" t="s">
        <v>571</v>
      </c>
      <c r="R41" s="61" t="s">
        <v>571</v>
      </c>
      <c r="S41" s="61" t="s">
        <v>571</v>
      </c>
      <c r="T41" s="61" t="s">
        <v>571</v>
      </c>
      <c r="U41" s="61" t="s">
        <v>571</v>
      </c>
      <c r="V41" s="61" t="s">
        <v>571</v>
      </c>
      <c r="W41" s="61" t="s">
        <v>571</v>
      </c>
      <c r="X41" s="61" t="s">
        <v>571</v>
      </c>
      <c r="Y41" s="61" t="s">
        <v>571</v>
      </c>
      <c r="Z41" s="61" t="s">
        <v>571</v>
      </c>
      <c r="AA41" s="61" t="s">
        <v>571</v>
      </c>
      <c r="AB41" s="61" t="s">
        <v>571</v>
      </c>
      <c r="AC41" s="61" t="s">
        <v>571</v>
      </c>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570</v>
      </c>
      <c r="F42" s="61" t="s">
        <v>570</v>
      </c>
      <c r="G42" s="61" t="s">
        <v>570</v>
      </c>
      <c r="H42" s="61" t="s">
        <v>570</v>
      </c>
      <c r="I42" s="61" t="s">
        <v>570</v>
      </c>
      <c r="J42" s="61" t="s">
        <v>570</v>
      </c>
      <c r="K42" s="61" t="s">
        <v>570</v>
      </c>
      <c r="L42" s="61" t="s">
        <v>570</v>
      </c>
      <c r="M42" s="61" t="s">
        <v>570</v>
      </c>
      <c r="N42" s="61" t="s">
        <v>570</v>
      </c>
      <c r="O42" s="61" t="s">
        <v>570</v>
      </c>
      <c r="P42" s="61" t="s">
        <v>570</v>
      </c>
      <c r="Q42" s="61" t="s">
        <v>570</v>
      </c>
      <c r="R42" s="61" t="s">
        <v>570</v>
      </c>
      <c r="S42" s="61" t="s">
        <v>570</v>
      </c>
      <c r="T42" s="61" t="s">
        <v>570</v>
      </c>
      <c r="U42" s="61" t="s">
        <v>570</v>
      </c>
      <c r="V42" s="61" t="s">
        <v>570</v>
      </c>
      <c r="W42" s="61" t="s">
        <v>570</v>
      </c>
      <c r="X42" s="61" t="s">
        <v>570</v>
      </c>
      <c r="Y42" s="61" t="s">
        <v>570</v>
      </c>
      <c r="Z42" s="61" t="s">
        <v>570</v>
      </c>
      <c r="AA42" s="61" t="s">
        <v>570</v>
      </c>
      <c r="AB42" s="61" t="s">
        <v>570</v>
      </c>
      <c r="AC42" s="61" t="s">
        <v>570</v>
      </c>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572</v>
      </c>
      <c r="F44" s="61" t="s">
        <v>572</v>
      </c>
      <c r="G44" s="61" t="s">
        <v>572</v>
      </c>
      <c r="H44" s="61" t="s">
        <v>572</v>
      </c>
      <c r="I44" s="61" t="s">
        <v>572</v>
      </c>
      <c r="J44" s="61" t="s">
        <v>572</v>
      </c>
      <c r="K44" s="61" t="s">
        <v>572</v>
      </c>
      <c r="L44" s="61" t="s">
        <v>572</v>
      </c>
      <c r="M44" s="61" t="s">
        <v>572</v>
      </c>
      <c r="N44" s="61" t="s">
        <v>572</v>
      </c>
      <c r="O44" s="61" t="s">
        <v>572</v>
      </c>
      <c r="P44" s="61" t="s">
        <v>572</v>
      </c>
      <c r="Q44" s="61" t="s">
        <v>572</v>
      </c>
      <c r="R44" s="61" t="s">
        <v>572</v>
      </c>
      <c r="S44" s="61" t="s">
        <v>572</v>
      </c>
      <c r="T44" s="61" t="s">
        <v>572</v>
      </c>
      <c r="U44" s="61" t="s">
        <v>572</v>
      </c>
      <c r="V44" s="61" t="s">
        <v>572</v>
      </c>
      <c r="W44" s="61" t="s">
        <v>572</v>
      </c>
      <c r="X44" s="61" t="s">
        <v>572</v>
      </c>
      <c r="Y44" s="61" t="s">
        <v>572</v>
      </c>
      <c r="Z44" s="61" t="s">
        <v>572</v>
      </c>
      <c r="AA44" s="61" t="s">
        <v>572</v>
      </c>
      <c r="AB44" s="61" t="s">
        <v>572</v>
      </c>
      <c r="AC44" s="61" t="s">
        <v>572</v>
      </c>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573</v>
      </c>
      <c r="F45" s="61" t="s">
        <v>573</v>
      </c>
      <c r="G45" s="61" t="s">
        <v>573</v>
      </c>
      <c r="H45" s="61" t="s">
        <v>573</v>
      </c>
      <c r="I45" s="61" t="s">
        <v>573</v>
      </c>
      <c r="J45" s="61" t="s">
        <v>573</v>
      </c>
      <c r="K45" s="61" t="s">
        <v>573</v>
      </c>
      <c r="L45" s="61" t="s">
        <v>573</v>
      </c>
      <c r="M45" s="61" t="s">
        <v>573</v>
      </c>
      <c r="N45" s="61" t="s">
        <v>573</v>
      </c>
      <c r="O45" s="61" t="s">
        <v>573</v>
      </c>
      <c r="P45" s="61" t="s">
        <v>573</v>
      </c>
      <c r="Q45" s="61" t="s">
        <v>573</v>
      </c>
      <c r="R45" s="61" t="s">
        <v>573</v>
      </c>
      <c r="S45" s="61" t="s">
        <v>573</v>
      </c>
      <c r="T45" s="61" t="s">
        <v>573</v>
      </c>
      <c r="U45" s="61" t="s">
        <v>573</v>
      </c>
      <c r="V45" s="61" t="s">
        <v>573</v>
      </c>
      <c r="W45" s="61" t="s">
        <v>573</v>
      </c>
      <c r="X45" s="61" t="s">
        <v>573</v>
      </c>
      <c r="Y45" s="61" t="s">
        <v>573</v>
      </c>
      <c r="Z45" s="61" t="s">
        <v>573</v>
      </c>
      <c r="AA45" s="61" t="s">
        <v>573</v>
      </c>
      <c r="AB45" s="61" t="s">
        <v>573</v>
      </c>
      <c r="AC45" s="61" t="s">
        <v>573</v>
      </c>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v>28</v>
      </c>
      <c r="F46" s="62">
        <v>28</v>
      </c>
      <c r="G46" s="61"/>
      <c r="H46" s="62"/>
      <c r="I46" s="61"/>
      <c r="J46" s="62">
        <v>28</v>
      </c>
      <c r="K46" s="61"/>
      <c r="L46" s="62">
        <v>28</v>
      </c>
      <c r="M46" s="61"/>
      <c r="N46" s="62">
        <v>25</v>
      </c>
      <c r="O46" s="61">
        <v>25</v>
      </c>
      <c r="P46" s="62">
        <v>25</v>
      </c>
      <c r="Q46" s="61">
        <v>25</v>
      </c>
      <c r="R46" s="62">
        <v>25</v>
      </c>
      <c r="S46" s="61">
        <v>25</v>
      </c>
      <c r="T46" s="62">
        <v>25</v>
      </c>
      <c r="U46" s="61">
        <v>25</v>
      </c>
      <c r="V46" s="62">
        <v>26</v>
      </c>
      <c r="W46" s="61"/>
      <c r="X46" s="62"/>
      <c r="Y46" s="61"/>
      <c r="Z46" s="62"/>
      <c r="AA46" s="61"/>
      <c r="AB46" s="62"/>
      <c r="AC46" s="61">
        <v>28</v>
      </c>
      <c r="AD46" s="62">
        <v>28</v>
      </c>
      <c r="AE46" s="61">
        <v>28</v>
      </c>
      <c r="AF46" s="62">
        <v>28</v>
      </c>
      <c r="AG46" s="61">
        <v>28</v>
      </c>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574</v>
      </c>
      <c r="F47" s="61" t="s">
        <v>574</v>
      </c>
      <c r="G47" s="61" t="s">
        <v>574</v>
      </c>
      <c r="H47" s="61" t="s">
        <v>574</v>
      </c>
      <c r="I47" s="61" t="s">
        <v>574</v>
      </c>
      <c r="J47" s="61" t="s">
        <v>574</v>
      </c>
      <c r="K47" s="61" t="s">
        <v>574</v>
      </c>
      <c r="L47" s="61" t="s">
        <v>574</v>
      </c>
      <c r="M47" s="61" t="s">
        <v>574</v>
      </c>
      <c r="N47" s="61" t="s">
        <v>574</v>
      </c>
      <c r="O47" s="61" t="s">
        <v>574</v>
      </c>
      <c r="P47" s="61" t="s">
        <v>574</v>
      </c>
      <c r="Q47" s="61" t="s">
        <v>574</v>
      </c>
      <c r="R47" s="61" t="s">
        <v>574</v>
      </c>
      <c r="S47" s="61" t="s">
        <v>574</v>
      </c>
      <c r="T47" s="61" t="s">
        <v>574</v>
      </c>
      <c r="U47" s="61" t="s">
        <v>574</v>
      </c>
      <c r="V47" s="61" t="s">
        <v>574</v>
      </c>
      <c r="W47" s="61" t="s">
        <v>574</v>
      </c>
      <c r="X47" s="61" t="s">
        <v>574</v>
      </c>
      <c r="Y47" s="61" t="s">
        <v>574</v>
      </c>
      <c r="Z47" s="61" t="s">
        <v>574</v>
      </c>
      <c r="AA47" s="61" t="s">
        <v>574</v>
      </c>
      <c r="AB47" s="61" t="s">
        <v>574</v>
      </c>
      <c r="AC47" s="61" t="s">
        <v>574</v>
      </c>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575</v>
      </c>
      <c r="F48" s="292" t="s">
        <v>575</v>
      </c>
      <c r="G48" s="292" t="s">
        <v>575</v>
      </c>
      <c r="H48" s="292" t="s">
        <v>575</v>
      </c>
      <c r="I48" s="292" t="s">
        <v>575</v>
      </c>
      <c r="J48" s="292" t="s">
        <v>575</v>
      </c>
      <c r="K48" s="292" t="s">
        <v>575</v>
      </c>
      <c r="L48" s="292" t="s">
        <v>575</v>
      </c>
      <c r="M48" s="292" t="s">
        <v>575</v>
      </c>
      <c r="N48" s="292" t="s">
        <v>575</v>
      </c>
      <c r="O48" s="292" t="s">
        <v>575</v>
      </c>
      <c r="P48" s="292" t="s">
        <v>575</v>
      </c>
      <c r="Q48" s="292" t="s">
        <v>575</v>
      </c>
      <c r="R48" s="292" t="s">
        <v>575</v>
      </c>
      <c r="S48" s="292" t="s">
        <v>575</v>
      </c>
      <c r="T48" s="292" t="s">
        <v>575</v>
      </c>
      <c r="U48" s="292" t="s">
        <v>575</v>
      </c>
      <c r="V48" s="292" t="s">
        <v>575</v>
      </c>
      <c r="W48" s="292" t="s">
        <v>575</v>
      </c>
      <c r="X48" s="292" t="s">
        <v>575</v>
      </c>
      <c r="Y48" s="292" t="s">
        <v>575</v>
      </c>
      <c r="Z48" s="292" t="s">
        <v>575</v>
      </c>
      <c r="AA48" s="292" t="s">
        <v>575</v>
      </c>
      <c r="AB48" s="292" t="s">
        <v>575</v>
      </c>
      <c r="AC48" s="292" t="s">
        <v>575</v>
      </c>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570</v>
      </c>
      <c r="F49" s="293" t="s">
        <v>570</v>
      </c>
      <c r="G49" s="293" t="s">
        <v>570</v>
      </c>
      <c r="H49" s="293" t="s">
        <v>570</v>
      </c>
      <c r="I49" s="293" t="s">
        <v>570</v>
      </c>
      <c r="J49" s="293" t="s">
        <v>570</v>
      </c>
      <c r="K49" s="293" t="s">
        <v>570</v>
      </c>
      <c r="L49" s="293" t="s">
        <v>570</v>
      </c>
      <c r="M49" s="293" t="s">
        <v>570</v>
      </c>
      <c r="N49" s="293" t="s">
        <v>570</v>
      </c>
      <c r="O49" s="293" t="s">
        <v>570</v>
      </c>
      <c r="P49" s="293" t="s">
        <v>570</v>
      </c>
      <c r="Q49" s="293" t="s">
        <v>570</v>
      </c>
      <c r="R49" s="293" t="s">
        <v>570</v>
      </c>
      <c r="S49" s="293" t="s">
        <v>570</v>
      </c>
      <c r="T49" s="293" t="s">
        <v>570</v>
      </c>
      <c r="U49" s="293" t="s">
        <v>570</v>
      </c>
      <c r="V49" s="293" t="s">
        <v>570</v>
      </c>
      <c r="W49" s="293" t="s">
        <v>570</v>
      </c>
      <c r="X49" s="293" t="s">
        <v>570</v>
      </c>
      <c r="Y49" s="293" t="s">
        <v>570</v>
      </c>
      <c r="Z49" s="293" t="s">
        <v>570</v>
      </c>
      <c r="AA49" s="293" t="s">
        <v>570</v>
      </c>
      <c r="AB49" s="293" t="s">
        <v>570</v>
      </c>
      <c r="AC49" s="293" t="s">
        <v>570</v>
      </c>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100000</v>
      </c>
      <c r="F50" s="334">
        <v>50000</v>
      </c>
      <c r="G50" s="279">
        <v>100000</v>
      </c>
      <c r="H50" s="334">
        <v>100000</v>
      </c>
      <c r="I50" s="279">
        <v>100000</v>
      </c>
      <c r="J50" s="334">
        <v>100000</v>
      </c>
      <c r="K50" s="279">
        <v>100000</v>
      </c>
      <c r="L50" s="334">
        <v>150000</v>
      </c>
      <c r="M50" s="279">
        <v>100000</v>
      </c>
      <c r="N50" s="334">
        <v>150000</v>
      </c>
      <c r="O50" s="279">
        <v>100000</v>
      </c>
      <c r="P50" s="334">
        <v>100000</v>
      </c>
      <c r="Q50" s="279">
        <v>500000</v>
      </c>
      <c r="R50" s="334">
        <v>100000</v>
      </c>
      <c r="S50" s="279">
        <v>100000</v>
      </c>
      <c r="T50" s="334">
        <v>100000</v>
      </c>
      <c r="U50" s="279">
        <v>100000</v>
      </c>
      <c r="V50" s="334">
        <v>150000</v>
      </c>
      <c r="W50" s="279">
        <v>100000</v>
      </c>
      <c r="X50" s="334">
        <v>100000</v>
      </c>
      <c r="Y50" s="279">
        <v>200000</v>
      </c>
      <c r="Z50" s="334">
        <v>100000</v>
      </c>
      <c r="AA50" s="279">
        <v>200000</v>
      </c>
      <c r="AB50" s="334">
        <v>100000</v>
      </c>
      <c r="AC50" s="279">
        <v>100000</v>
      </c>
      <c r="AD50" s="334">
        <v>100000</v>
      </c>
      <c r="AE50" s="279">
        <v>100000</v>
      </c>
      <c r="AF50" s="334">
        <v>100000</v>
      </c>
      <c r="AG50" s="279">
        <v>100000</v>
      </c>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66090000</v>
      </c>
      <c r="F51" s="334">
        <v>45650000</v>
      </c>
      <c r="G51" s="279">
        <v>86220000</v>
      </c>
      <c r="H51" s="334">
        <v>71490000</v>
      </c>
      <c r="I51" s="279">
        <v>68420000</v>
      </c>
      <c r="J51" s="334">
        <v>71050000</v>
      </c>
      <c r="K51" s="279">
        <v>106303000</v>
      </c>
      <c r="L51" s="334">
        <v>120515450</v>
      </c>
      <c r="M51" s="279">
        <v>33515000</v>
      </c>
      <c r="N51" s="334">
        <v>79334000</v>
      </c>
      <c r="O51" s="279">
        <v>72900000</v>
      </c>
      <c r="P51" s="334">
        <v>35500000</v>
      </c>
      <c r="Q51" s="279">
        <v>20250000</v>
      </c>
      <c r="R51" s="334">
        <v>36000000</v>
      </c>
      <c r="S51" s="279">
        <v>36000000</v>
      </c>
      <c r="T51" s="334">
        <v>38230000</v>
      </c>
      <c r="U51" s="279">
        <v>37500000</v>
      </c>
      <c r="V51" s="334">
        <v>40800000</v>
      </c>
      <c r="W51" s="279">
        <v>16500000</v>
      </c>
      <c r="X51" s="334">
        <v>16500000</v>
      </c>
      <c r="Y51" s="279">
        <v>32830000</v>
      </c>
      <c r="Z51" s="334">
        <v>17050000</v>
      </c>
      <c r="AA51" s="279">
        <v>20000000</v>
      </c>
      <c r="AB51" s="334">
        <v>150000000</v>
      </c>
      <c r="AC51" s="279">
        <v>15000000</v>
      </c>
      <c r="AD51" s="334">
        <v>1800000</v>
      </c>
      <c r="AE51" s="279">
        <v>1500000</v>
      </c>
      <c r="AF51" s="334">
        <v>1600000</v>
      </c>
      <c r="AG51" s="279">
        <v>1900000</v>
      </c>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v>150000</v>
      </c>
      <c r="F52" s="334">
        <v>150000</v>
      </c>
      <c r="G52" s="279">
        <v>150000</v>
      </c>
      <c r="H52" s="334">
        <v>150000</v>
      </c>
      <c r="I52" s="279">
        <v>150000</v>
      </c>
      <c r="J52" s="334">
        <v>150000</v>
      </c>
      <c r="K52" s="279">
        <v>150000</v>
      </c>
      <c r="L52" s="334">
        <v>150000</v>
      </c>
      <c r="M52" s="279">
        <v>150000</v>
      </c>
      <c r="N52" s="334">
        <v>150000</v>
      </c>
      <c r="O52" s="279"/>
      <c r="P52" s="334"/>
      <c r="Q52" s="279"/>
      <c r="R52" s="334"/>
      <c r="S52" s="279"/>
      <c r="T52" s="334"/>
      <c r="U52" s="279"/>
      <c r="V52" s="334"/>
      <c r="W52" s="279">
        <v>1500000</v>
      </c>
      <c r="X52" s="334">
        <v>1500000</v>
      </c>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v>9</v>
      </c>
      <c r="F53" s="279">
        <v>9</v>
      </c>
      <c r="G53" s="279">
        <v>9</v>
      </c>
      <c r="H53" s="279">
        <v>9</v>
      </c>
      <c r="I53" s="279">
        <v>9</v>
      </c>
      <c r="J53" s="279">
        <v>9</v>
      </c>
      <c r="K53" s="279">
        <v>9</v>
      </c>
      <c r="L53" s="279">
        <v>9</v>
      </c>
      <c r="M53" s="279">
        <v>9</v>
      </c>
      <c r="N53" s="279">
        <v>9</v>
      </c>
      <c r="O53" s="279">
        <v>9</v>
      </c>
      <c r="P53" s="279">
        <v>9</v>
      </c>
      <c r="Q53" s="279">
        <v>9</v>
      </c>
      <c r="R53" s="279">
        <v>9</v>
      </c>
      <c r="S53" s="279">
        <v>9</v>
      </c>
      <c r="T53" s="279">
        <v>9</v>
      </c>
      <c r="U53" s="279">
        <v>9</v>
      </c>
      <c r="V53" s="279">
        <v>9</v>
      </c>
      <c r="W53" s="279">
        <v>9</v>
      </c>
      <c r="X53" s="279">
        <v>9</v>
      </c>
      <c r="Y53" s="279">
        <v>9</v>
      </c>
      <c r="Z53" s="279">
        <v>9</v>
      </c>
      <c r="AA53" s="279">
        <v>9</v>
      </c>
      <c r="AB53" s="279">
        <v>9</v>
      </c>
      <c r="AC53" s="279">
        <v>9</v>
      </c>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v>1500000</v>
      </c>
      <c r="F55" s="334">
        <v>1500000</v>
      </c>
      <c r="G55" s="279">
        <v>1500000</v>
      </c>
      <c r="H55" s="334">
        <v>1500000</v>
      </c>
      <c r="I55" s="279">
        <v>1500000</v>
      </c>
      <c r="J55" s="334">
        <v>1500000</v>
      </c>
      <c r="K55" s="279">
        <v>1500000</v>
      </c>
      <c r="L55" s="334">
        <v>1500000</v>
      </c>
      <c r="M55" s="279">
        <v>1500000</v>
      </c>
      <c r="N55" s="334">
        <v>1500000</v>
      </c>
      <c r="O55" s="279">
        <v>1500000</v>
      </c>
      <c r="P55" s="334">
        <v>1500000</v>
      </c>
      <c r="Q55" s="279">
        <v>1500000</v>
      </c>
      <c r="R55" s="334">
        <v>1500000</v>
      </c>
      <c r="S55" s="279">
        <v>1500000</v>
      </c>
      <c r="T55" s="334">
        <v>1500000</v>
      </c>
      <c r="U55" s="279">
        <v>1500000</v>
      </c>
      <c r="V55" s="334">
        <v>1500000</v>
      </c>
      <c r="W55" s="279">
        <v>1500000</v>
      </c>
      <c r="X55" s="334">
        <v>1500000</v>
      </c>
      <c r="Y55" s="279">
        <v>1500000</v>
      </c>
      <c r="Z55" s="334">
        <v>1500000</v>
      </c>
      <c r="AA55" s="279">
        <v>1500000</v>
      </c>
      <c r="AB55" s="334">
        <v>1500000</v>
      </c>
      <c r="AC55" s="279">
        <v>1500000</v>
      </c>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v>1500000</v>
      </c>
      <c r="F56" s="334">
        <v>1500000</v>
      </c>
      <c r="G56" s="279">
        <v>1500000</v>
      </c>
      <c r="H56" s="334">
        <v>1500000</v>
      </c>
      <c r="I56" s="279">
        <v>1500000</v>
      </c>
      <c r="J56" s="334">
        <v>1500000</v>
      </c>
      <c r="K56" s="279">
        <v>1500000</v>
      </c>
      <c r="L56" s="334">
        <v>1500000</v>
      </c>
      <c r="M56" s="279">
        <v>1500000</v>
      </c>
      <c r="N56" s="334">
        <v>1500000</v>
      </c>
      <c r="O56" s="279">
        <v>1500000</v>
      </c>
      <c r="P56" s="334">
        <v>1500000</v>
      </c>
      <c r="Q56" s="279">
        <v>1500000</v>
      </c>
      <c r="R56" s="334">
        <v>1500000</v>
      </c>
      <c r="S56" s="279">
        <v>1500000</v>
      </c>
      <c r="T56" s="334">
        <v>1500000</v>
      </c>
      <c r="U56" s="279">
        <v>1500000</v>
      </c>
      <c r="V56" s="334">
        <v>1500000</v>
      </c>
      <c r="W56" s="279">
        <v>1500000</v>
      </c>
      <c r="X56" s="334">
        <v>1500000</v>
      </c>
      <c r="Y56" s="279">
        <v>1500000</v>
      </c>
      <c r="Z56" s="334">
        <v>1500000</v>
      </c>
      <c r="AA56" s="279">
        <v>1500000</v>
      </c>
      <c r="AB56" s="334">
        <v>1500000</v>
      </c>
      <c r="AC56" s="279">
        <v>1500000</v>
      </c>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v>12820000</v>
      </c>
      <c r="F57" s="335">
        <v>8710000</v>
      </c>
      <c r="G57" s="280">
        <v>22470000</v>
      </c>
      <c r="H57" s="335">
        <v>15690000</v>
      </c>
      <c r="I57" s="280">
        <v>15460000</v>
      </c>
      <c r="J57" s="335">
        <v>16680000</v>
      </c>
      <c r="K57" s="280">
        <v>24043000</v>
      </c>
      <c r="L57" s="335">
        <v>28928210</v>
      </c>
      <c r="M57" s="280">
        <f t="shared" ref="M57:BQ57" si="142">M77+M76</f>
        <v>5315000</v>
      </c>
      <c r="N57" s="335">
        <v>14280000</v>
      </c>
      <c r="O57" s="280">
        <v>13096000</v>
      </c>
      <c r="P57" s="335">
        <f t="shared" si="142"/>
        <v>882000</v>
      </c>
      <c r="Q57" s="280">
        <v>3520000</v>
      </c>
      <c r="R57" s="335">
        <v>4820000</v>
      </c>
      <c r="S57" s="280">
        <f t="shared" si="142"/>
        <v>6500000</v>
      </c>
      <c r="T57" s="335">
        <f t="shared" si="142"/>
        <v>4330000</v>
      </c>
      <c r="U57" s="280">
        <v>6500000</v>
      </c>
      <c r="V57" s="335">
        <v>5410000</v>
      </c>
      <c r="W57" s="280">
        <f t="shared" si="142"/>
        <v>0</v>
      </c>
      <c r="X57" s="335">
        <f t="shared" si="142"/>
        <v>1335000</v>
      </c>
      <c r="Y57" s="280">
        <v>133000015</v>
      </c>
      <c r="Z57" s="335">
        <f t="shared" si="142"/>
        <v>550000</v>
      </c>
      <c r="AA57" s="280">
        <f t="shared" si="142"/>
        <v>13000000</v>
      </c>
      <c r="AB57" s="335">
        <f t="shared" si="142"/>
        <v>7000000</v>
      </c>
      <c r="AC57" s="280">
        <f t="shared" si="142"/>
        <v>5000000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c r="F59" s="334"/>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E52+E59+E54+E57+E58</f>
        <v>12970000</v>
      </c>
      <c r="F60" s="336">
        <f t="shared" ref="F60:BM60" si="148">F52+F59+F54+F57+F58</f>
        <v>8860000</v>
      </c>
      <c r="G60" s="281">
        <f t="shared" si="148"/>
        <v>22620000</v>
      </c>
      <c r="H60" s="336">
        <f t="shared" si="148"/>
        <v>15840000</v>
      </c>
      <c r="I60" s="281">
        <f t="shared" si="148"/>
        <v>15610000</v>
      </c>
      <c r="J60" s="336">
        <f t="shared" si="148"/>
        <v>16830000</v>
      </c>
      <c r="K60" s="281">
        <f t="shared" si="148"/>
        <v>24193000</v>
      </c>
      <c r="L60" s="336">
        <f t="shared" si="148"/>
        <v>29078210</v>
      </c>
      <c r="M60" s="281">
        <f t="shared" si="148"/>
        <v>5465000</v>
      </c>
      <c r="N60" s="336">
        <f t="shared" si="148"/>
        <v>14430000</v>
      </c>
      <c r="O60" s="281">
        <f t="shared" si="148"/>
        <v>13096000</v>
      </c>
      <c r="P60" s="336">
        <f t="shared" si="148"/>
        <v>882000</v>
      </c>
      <c r="Q60" s="281">
        <f t="shared" si="148"/>
        <v>3520000</v>
      </c>
      <c r="R60" s="336">
        <f t="shared" si="148"/>
        <v>4820000</v>
      </c>
      <c r="S60" s="281">
        <f t="shared" si="148"/>
        <v>6500000</v>
      </c>
      <c r="T60" s="336">
        <f t="shared" si="148"/>
        <v>4330000</v>
      </c>
      <c r="U60" s="281">
        <f t="shared" si="148"/>
        <v>6500000</v>
      </c>
      <c r="V60" s="336">
        <f t="shared" si="148"/>
        <v>5410000</v>
      </c>
      <c r="W60" s="281">
        <f t="shared" si="148"/>
        <v>1500000</v>
      </c>
      <c r="X60" s="336">
        <f t="shared" si="148"/>
        <v>2835000</v>
      </c>
      <c r="Y60" s="281">
        <f t="shared" si="148"/>
        <v>133000015</v>
      </c>
      <c r="Z60" s="336">
        <f t="shared" si="148"/>
        <v>550000</v>
      </c>
      <c r="AA60" s="281">
        <f t="shared" si="148"/>
        <v>13000000</v>
      </c>
      <c r="AB60" s="336">
        <f t="shared" si="148"/>
        <v>7000000</v>
      </c>
      <c r="AC60" s="281">
        <f t="shared" si="148"/>
        <v>5000000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v>500000</v>
      </c>
      <c r="F61" s="337"/>
      <c r="G61" s="278"/>
      <c r="H61" s="337">
        <v>70000</v>
      </c>
      <c r="I61" s="278"/>
      <c r="J61" s="337">
        <v>370000</v>
      </c>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E51+E60-E61</f>
        <v>78560000</v>
      </c>
      <c r="F62" s="336">
        <f t="shared" ref="F62:BM62" si="151">F51+F60-F61</f>
        <v>54510000</v>
      </c>
      <c r="G62" s="281">
        <f t="shared" si="151"/>
        <v>108840000</v>
      </c>
      <c r="H62" s="336">
        <f t="shared" si="151"/>
        <v>87260000</v>
      </c>
      <c r="I62" s="281">
        <f t="shared" si="151"/>
        <v>84030000</v>
      </c>
      <c r="J62" s="336">
        <f t="shared" si="151"/>
        <v>87510000</v>
      </c>
      <c r="K62" s="281">
        <f t="shared" si="151"/>
        <v>130496000</v>
      </c>
      <c r="L62" s="336">
        <f t="shared" si="151"/>
        <v>149593660</v>
      </c>
      <c r="M62" s="281">
        <f t="shared" si="151"/>
        <v>38980000</v>
      </c>
      <c r="N62" s="336">
        <f t="shared" si="151"/>
        <v>93764000</v>
      </c>
      <c r="O62" s="281">
        <f t="shared" si="151"/>
        <v>85996000</v>
      </c>
      <c r="P62" s="336">
        <f t="shared" si="151"/>
        <v>36382000</v>
      </c>
      <c r="Q62" s="281">
        <f t="shared" si="151"/>
        <v>23770000</v>
      </c>
      <c r="R62" s="336">
        <f t="shared" si="151"/>
        <v>40820000</v>
      </c>
      <c r="S62" s="281">
        <f t="shared" si="151"/>
        <v>42500000</v>
      </c>
      <c r="T62" s="336">
        <f t="shared" si="151"/>
        <v>42560000</v>
      </c>
      <c r="U62" s="281">
        <f t="shared" si="151"/>
        <v>44000000</v>
      </c>
      <c r="V62" s="336">
        <f t="shared" si="151"/>
        <v>46210000</v>
      </c>
      <c r="W62" s="281">
        <f t="shared" si="151"/>
        <v>18000000</v>
      </c>
      <c r="X62" s="336">
        <f t="shared" si="151"/>
        <v>19335000</v>
      </c>
      <c r="Y62" s="281">
        <f t="shared" si="151"/>
        <v>165830015</v>
      </c>
      <c r="Z62" s="336">
        <f t="shared" si="151"/>
        <v>17600000</v>
      </c>
      <c r="AA62" s="281">
        <f t="shared" si="151"/>
        <v>33000000</v>
      </c>
      <c r="AB62" s="336">
        <f t="shared" si="151"/>
        <v>157000000</v>
      </c>
      <c r="AC62" s="281">
        <f t="shared" si="151"/>
        <v>20000000</v>
      </c>
      <c r="AD62" s="336">
        <f t="shared" si="151"/>
        <v>1800000</v>
      </c>
      <c r="AE62" s="281">
        <f t="shared" si="151"/>
        <v>1500000</v>
      </c>
      <c r="AF62" s="336">
        <f t="shared" si="151"/>
        <v>1600000</v>
      </c>
      <c r="AG62" s="281">
        <f t="shared" si="151"/>
        <v>1900000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v>0</v>
      </c>
      <c r="F63" s="337">
        <v>0</v>
      </c>
      <c r="G63" s="278">
        <v>0</v>
      </c>
      <c r="H63" s="337">
        <v>0</v>
      </c>
      <c r="I63" s="278">
        <v>0</v>
      </c>
      <c r="J63" s="337">
        <v>0</v>
      </c>
      <c r="K63" s="278">
        <v>0</v>
      </c>
      <c r="L63" s="337"/>
      <c r="M63" s="278"/>
      <c r="N63" s="337"/>
      <c r="O63" s="278">
        <v>0</v>
      </c>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576</v>
      </c>
      <c r="F64" s="338" t="s">
        <v>576</v>
      </c>
      <c r="G64" s="104" t="s">
        <v>576</v>
      </c>
      <c r="H64" s="338" t="s">
        <v>576</v>
      </c>
      <c r="I64" s="104" t="s">
        <v>576</v>
      </c>
      <c r="J64" s="338" t="s">
        <v>576</v>
      </c>
      <c r="K64" s="104" t="s">
        <v>576</v>
      </c>
      <c r="L64" s="338" t="s">
        <v>576</v>
      </c>
      <c r="M64" s="104" t="s">
        <v>576</v>
      </c>
      <c r="N64" s="338" t="s">
        <v>577</v>
      </c>
      <c r="O64" s="104" t="s">
        <v>578</v>
      </c>
      <c r="P64" s="338" t="s">
        <v>577</v>
      </c>
      <c r="Q64" s="104" t="s">
        <v>577</v>
      </c>
      <c r="R64" s="338" t="s">
        <v>579</v>
      </c>
      <c r="S64" s="104" t="s">
        <v>579</v>
      </c>
      <c r="T64" s="338" t="s">
        <v>579</v>
      </c>
      <c r="U64" s="104" t="s">
        <v>579</v>
      </c>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580</v>
      </c>
      <c r="F65" s="338" t="s">
        <v>580</v>
      </c>
      <c r="G65" s="104" t="s">
        <v>580</v>
      </c>
      <c r="H65" s="338" t="s">
        <v>580</v>
      </c>
      <c r="I65" s="104" t="s">
        <v>580</v>
      </c>
      <c r="J65" s="338" t="s">
        <v>580</v>
      </c>
      <c r="K65" s="104" t="s">
        <v>580</v>
      </c>
      <c r="L65" s="338" t="s">
        <v>580</v>
      </c>
      <c r="M65" s="104" t="s">
        <v>580</v>
      </c>
      <c r="N65" s="338" t="s">
        <v>579</v>
      </c>
      <c r="O65" s="104" t="s">
        <v>579</v>
      </c>
      <c r="P65" s="338" t="s">
        <v>579</v>
      </c>
      <c r="Q65" s="104" t="s">
        <v>579</v>
      </c>
      <c r="R65" s="338" t="s">
        <v>581</v>
      </c>
      <c r="S65" s="104" t="s">
        <v>581</v>
      </c>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150000</v>
      </c>
      <c r="F66" s="337">
        <v>870000</v>
      </c>
      <c r="G66" s="278">
        <v>74000</v>
      </c>
      <c r="H66" s="337">
        <v>150000</v>
      </c>
      <c r="I66" s="278">
        <v>15000000</v>
      </c>
      <c r="J66" s="337">
        <v>3800000</v>
      </c>
      <c r="K66" s="278">
        <v>662160</v>
      </c>
      <c r="L66" s="337">
        <v>3415450</v>
      </c>
      <c r="M66" s="278">
        <v>250000</v>
      </c>
      <c r="N66" s="337">
        <v>174000</v>
      </c>
      <c r="O66" s="278">
        <v>23760000</v>
      </c>
      <c r="P66" s="337">
        <v>1000000</v>
      </c>
      <c r="Q66" s="278">
        <v>19520000</v>
      </c>
      <c r="R66" s="337">
        <v>20000000</v>
      </c>
      <c r="S66" s="278">
        <v>100000</v>
      </c>
      <c r="T66" s="337">
        <v>648000</v>
      </c>
      <c r="U66" s="278">
        <v>3800000</v>
      </c>
      <c r="V66" s="337">
        <v>2560000</v>
      </c>
      <c r="W66" s="278">
        <v>420000</v>
      </c>
      <c r="X66" s="337">
        <v>2060000</v>
      </c>
      <c r="Y66" s="278">
        <v>15000000</v>
      </c>
      <c r="Z66" s="337">
        <v>160000</v>
      </c>
      <c r="AA66" s="278">
        <v>50000</v>
      </c>
      <c r="AB66" s="337">
        <v>8000000</v>
      </c>
      <c r="AC66" s="278">
        <v>2000000</v>
      </c>
      <c r="AD66" s="337">
        <v>1800000</v>
      </c>
      <c r="AE66" s="278">
        <v>1500000</v>
      </c>
      <c r="AF66" s="337">
        <v>1600000</v>
      </c>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195050000</v>
      </c>
      <c r="F67" s="337">
        <v>130530000</v>
      </c>
      <c r="G67" s="278">
        <v>412000000</v>
      </c>
      <c r="H67" s="337">
        <v>236900000</v>
      </c>
      <c r="I67" s="278">
        <v>303700000</v>
      </c>
      <c r="J67" s="337">
        <v>224980000</v>
      </c>
      <c r="K67" s="278">
        <v>55000000</v>
      </c>
      <c r="L67" s="337">
        <v>521540000</v>
      </c>
      <c r="M67" s="278">
        <v>216000000</v>
      </c>
      <c r="N67" s="337">
        <v>130000000</v>
      </c>
      <c r="O67" s="278">
        <v>81350000</v>
      </c>
      <c r="P67" s="337">
        <v>5900000</v>
      </c>
      <c r="Q67" s="278">
        <v>55000000</v>
      </c>
      <c r="R67" s="337">
        <v>66650000</v>
      </c>
      <c r="S67" s="278">
        <v>119650000</v>
      </c>
      <c r="T67" s="337">
        <v>91500000</v>
      </c>
      <c r="U67" s="278">
        <v>130000000</v>
      </c>
      <c r="V67" s="337">
        <v>42217586</v>
      </c>
      <c r="W67" s="278">
        <v>37400000</v>
      </c>
      <c r="X67" s="337">
        <v>34500000</v>
      </c>
      <c r="Y67" s="278">
        <v>46900000</v>
      </c>
      <c r="Z67" s="337">
        <v>25500000</v>
      </c>
      <c r="AA67" s="278">
        <v>40000000</v>
      </c>
      <c r="AB67" s="337">
        <v>18500000</v>
      </c>
      <c r="AC67" s="278">
        <v>17000000</v>
      </c>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38</v>
      </c>
      <c r="F68" s="337">
        <v>27</v>
      </c>
      <c r="G68" s="278">
        <v>46</v>
      </c>
      <c r="H68" s="337">
        <v>46</v>
      </c>
      <c r="I68" s="278">
        <v>51</v>
      </c>
      <c r="J68" s="337">
        <v>45</v>
      </c>
      <c r="K68" s="278">
        <v>100</v>
      </c>
      <c r="L68" s="337">
        <v>68</v>
      </c>
      <c r="M68" s="278">
        <v>40</v>
      </c>
      <c r="N68" s="337">
        <v>60</v>
      </c>
      <c r="O68" s="278">
        <v>16</v>
      </c>
      <c r="P68" s="337">
        <v>18</v>
      </c>
      <c r="Q68" s="278">
        <v>14</v>
      </c>
      <c r="R68" s="337">
        <v>15</v>
      </c>
      <c r="S68" s="278">
        <v>21</v>
      </c>
      <c r="T68" s="337">
        <v>21</v>
      </c>
      <c r="U68" s="278">
        <v>25</v>
      </c>
      <c r="V68" s="337">
        <v>25</v>
      </c>
      <c r="W68" s="278">
        <v>11</v>
      </c>
      <c r="X68" s="337">
        <v>9</v>
      </c>
      <c r="Y68" s="278">
        <v>8</v>
      </c>
      <c r="Z68" s="337">
        <v>9</v>
      </c>
      <c r="AA68" s="278">
        <v>6</v>
      </c>
      <c r="AB68" s="337">
        <v>5</v>
      </c>
      <c r="AC68" s="278">
        <v>4</v>
      </c>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v>1000000</v>
      </c>
      <c r="F69" s="337">
        <v>2000000</v>
      </c>
      <c r="G69" s="278">
        <v>6000000</v>
      </c>
      <c r="H69" s="337">
        <v>1000000</v>
      </c>
      <c r="I69" s="278">
        <v>1600000</v>
      </c>
      <c r="J69" s="337">
        <v>1400000</v>
      </c>
      <c r="K69" s="278">
        <v>1000000</v>
      </c>
      <c r="L69" s="337">
        <v>2000000</v>
      </c>
      <c r="M69" s="278">
        <v>1800000</v>
      </c>
      <c r="N69" s="337">
        <v>1500000</v>
      </c>
      <c r="O69" s="278">
        <v>1500000</v>
      </c>
      <c r="P69" s="337">
        <v>1000000</v>
      </c>
      <c r="Q69" s="278">
        <v>1000000</v>
      </c>
      <c r="R69" s="337">
        <v>2000000</v>
      </c>
      <c r="S69" s="278">
        <v>3000000</v>
      </c>
      <c r="T69" s="337">
        <v>1000000</v>
      </c>
      <c r="U69" s="278">
        <v>2000000</v>
      </c>
      <c r="V69" s="337">
        <v>6000000</v>
      </c>
      <c r="W69" s="278">
        <v>2000000</v>
      </c>
      <c r="X69" s="337">
        <v>2000000</v>
      </c>
      <c r="Y69" s="278">
        <v>2000000</v>
      </c>
      <c r="Z69" s="337">
        <v>2000000</v>
      </c>
      <c r="AA69" s="278">
        <v>2000000</v>
      </c>
      <c r="AB69" s="337">
        <v>2000000</v>
      </c>
      <c r="AC69" s="278">
        <v>2000000</v>
      </c>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v>10000000</v>
      </c>
      <c r="F70" s="337">
        <v>10000000</v>
      </c>
      <c r="G70" s="278">
        <v>15000000</v>
      </c>
      <c r="H70" s="337">
        <v>10000000</v>
      </c>
      <c r="I70" s="278">
        <v>10000000</v>
      </c>
      <c r="J70" s="337">
        <v>10000000</v>
      </c>
      <c r="K70" s="278">
        <v>12000000</v>
      </c>
      <c r="L70" s="337">
        <v>12000000</v>
      </c>
      <c r="M70" s="278">
        <v>15000000</v>
      </c>
      <c r="N70" s="337">
        <v>12000000</v>
      </c>
      <c r="O70" s="278">
        <v>5000000</v>
      </c>
      <c r="P70" s="337">
        <v>5000000</v>
      </c>
      <c r="Q70" s="278">
        <v>5000000</v>
      </c>
      <c r="R70" s="337">
        <v>4000000</v>
      </c>
      <c r="S70" s="278">
        <v>6000000</v>
      </c>
      <c r="T70" s="337">
        <v>5000000</v>
      </c>
      <c r="U70" s="278">
        <v>5000000</v>
      </c>
      <c r="V70" s="337">
        <v>15000000</v>
      </c>
      <c r="W70" s="278">
        <v>10000000</v>
      </c>
      <c r="X70" s="337">
        <v>10000000</v>
      </c>
      <c r="Y70" s="278">
        <v>10000000</v>
      </c>
      <c r="Z70" s="337">
        <v>8000000</v>
      </c>
      <c r="AA70" s="278">
        <v>10000000</v>
      </c>
      <c r="AB70" s="337">
        <v>10000000</v>
      </c>
      <c r="AC70" s="278">
        <v>8000000</v>
      </c>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105">
        <f t="shared" ref="E71:AJ71" si="154">E67/E68</f>
        <v>5132894.7368421052</v>
      </c>
      <c r="F71" s="339">
        <f t="shared" si="154"/>
        <v>4834444.444444444</v>
      </c>
      <c r="G71" s="105">
        <f t="shared" si="154"/>
        <v>8956521.7391304355</v>
      </c>
      <c r="H71" s="339">
        <f t="shared" si="154"/>
        <v>5150000</v>
      </c>
      <c r="I71" s="105">
        <f t="shared" si="154"/>
        <v>5954901.9607843133</v>
      </c>
      <c r="J71" s="339">
        <f t="shared" si="154"/>
        <v>4999555.555555556</v>
      </c>
      <c r="K71" s="105">
        <f t="shared" si="154"/>
        <v>550000</v>
      </c>
      <c r="L71" s="339">
        <f t="shared" si="154"/>
        <v>7669705.8823529407</v>
      </c>
      <c r="M71" s="105">
        <f t="shared" si="154"/>
        <v>5400000</v>
      </c>
      <c r="N71" s="339">
        <f t="shared" si="154"/>
        <v>2166666.6666666665</v>
      </c>
      <c r="O71" s="105">
        <f t="shared" si="154"/>
        <v>5084375</v>
      </c>
      <c r="P71" s="339">
        <f t="shared" si="154"/>
        <v>327777.77777777775</v>
      </c>
      <c r="Q71" s="105">
        <f t="shared" si="154"/>
        <v>3928571.4285714286</v>
      </c>
      <c r="R71" s="339">
        <f t="shared" si="154"/>
        <v>4443333.333333333</v>
      </c>
      <c r="S71" s="105">
        <f t="shared" si="154"/>
        <v>5697619.0476190476</v>
      </c>
      <c r="T71" s="339">
        <f t="shared" si="154"/>
        <v>4357142.8571428573</v>
      </c>
      <c r="U71" s="105">
        <f t="shared" si="154"/>
        <v>5200000</v>
      </c>
      <c r="V71" s="339">
        <f t="shared" si="154"/>
        <v>1688703.44</v>
      </c>
      <c r="W71" s="105">
        <f t="shared" si="154"/>
        <v>3400000</v>
      </c>
      <c r="X71" s="339">
        <f t="shared" si="154"/>
        <v>3833333.3333333335</v>
      </c>
      <c r="Y71" s="105">
        <f t="shared" si="154"/>
        <v>5862500</v>
      </c>
      <c r="Z71" s="339">
        <f t="shared" si="154"/>
        <v>2833333.3333333335</v>
      </c>
      <c r="AA71" s="105">
        <f t="shared" si="154"/>
        <v>6666666.666666667</v>
      </c>
      <c r="AB71" s="339">
        <f t="shared" si="154"/>
        <v>3700000</v>
      </c>
      <c r="AC71" s="105">
        <f t="shared" si="154"/>
        <v>4250000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v>4</v>
      </c>
      <c r="F72" s="337">
        <v>6</v>
      </c>
      <c r="G72" s="278"/>
      <c r="H72" s="337">
        <v>6</v>
      </c>
      <c r="I72" s="278">
        <v>6</v>
      </c>
      <c r="J72" s="337">
        <v>6</v>
      </c>
      <c r="K72" s="278"/>
      <c r="L72" s="337">
        <v>6</v>
      </c>
      <c r="M72" s="278"/>
      <c r="N72" s="337"/>
      <c r="O72" s="278"/>
      <c r="P72" s="337"/>
      <c r="Q72" s="278">
        <v>4</v>
      </c>
      <c r="R72" s="337">
        <v>4</v>
      </c>
      <c r="S72" s="278">
        <v>4</v>
      </c>
      <c r="T72" s="337"/>
      <c r="U72" s="278"/>
      <c r="V72" s="337">
        <v>4</v>
      </c>
      <c r="W72" s="278">
        <v>4</v>
      </c>
      <c r="X72" s="337"/>
      <c r="Y72" s="278">
        <v>4</v>
      </c>
      <c r="Z72" s="337">
        <v>4</v>
      </c>
      <c r="AA72" s="278"/>
      <c r="AB72" s="337">
        <v>4</v>
      </c>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v>10</v>
      </c>
      <c r="F73" s="337">
        <v>10</v>
      </c>
      <c r="G73" s="278"/>
      <c r="H73" s="337">
        <v>10</v>
      </c>
      <c r="I73" s="278">
        <v>10</v>
      </c>
      <c r="J73" s="337">
        <v>10</v>
      </c>
      <c r="K73" s="278"/>
      <c r="L73" s="337">
        <v>10</v>
      </c>
      <c r="M73" s="278"/>
      <c r="N73" s="337"/>
      <c r="O73" s="278"/>
      <c r="P73" s="337"/>
      <c r="Q73" s="278">
        <v>8</v>
      </c>
      <c r="R73" s="337">
        <v>6</v>
      </c>
      <c r="S73" s="278">
        <v>6</v>
      </c>
      <c r="T73" s="337"/>
      <c r="U73" s="278"/>
      <c r="V73" s="337">
        <v>8</v>
      </c>
      <c r="W73" s="278">
        <v>8</v>
      </c>
      <c r="X73" s="337"/>
      <c r="Y73" s="278">
        <v>8</v>
      </c>
      <c r="Z73" s="337">
        <v>6</v>
      </c>
      <c r="AA73" s="278"/>
      <c r="AB73" s="337">
        <v>8</v>
      </c>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v>100</v>
      </c>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v>22</v>
      </c>
      <c r="F75" s="337">
        <v>22</v>
      </c>
      <c r="G75" s="278">
        <v>22</v>
      </c>
      <c r="H75" s="337">
        <v>22</v>
      </c>
      <c r="I75" s="278">
        <v>22</v>
      </c>
      <c r="J75" s="337">
        <v>22</v>
      </c>
      <c r="K75" s="278">
        <v>20</v>
      </c>
      <c r="L75" s="337">
        <v>22</v>
      </c>
      <c r="M75" s="278">
        <v>21</v>
      </c>
      <c r="N75" s="337">
        <v>22</v>
      </c>
      <c r="O75" s="278">
        <v>22</v>
      </c>
      <c r="P75" s="337">
        <v>22</v>
      </c>
      <c r="Q75" s="278">
        <v>22</v>
      </c>
      <c r="R75" s="337">
        <v>22</v>
      </c>
      <c r="S75" s="278">
        <v>22</v>
      </c>
      <c r="T75" s="337">
        <v>22</v>
      </c>
      <c r="U75" s="278">
        <v>22</v>
      </c>
      <c r="V75" s="337"/>
      <c r="W75" s="278"/>
      <c r="X75" s="337"/>
      <c r="Y75" s="278"/>
      <c r="Z75" s="337"/>
      <c r="AA75" s="278">
        <v>22</v>
      </c>
      <c r="AB75" s="337">
        <v>21</v>
      </c>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12820000</v>
      </c>
      <c r="F76" s="337">
        <v>8710000</v>
      </c>
      <c r="G76" s="278">
        <v>22470000</v>
      </c>
      <c r="H76" s="337">
        <v>15690000</v>
      </c>
      <c r="I76" s="278">
        <v>15070000</v>
      </c>
      <c r="J76" s="337">
        <v>16680000</v>
      </c>
      <c r="K76" s="278">
        <v>22643000</v>
      </c>
      <c r="L76" s="337">
        <v>19839879</v>
      </c>
      <c r="M76" s="278">
        <v>5315000</v>
      </c>
      <c r="N76" s="337">
        <v>13096000</v>
      </c>
      <c r="O76" s="278">
        <v>1258750</v>
      </c>
      <c r="P76" s="337">
        <v>882000</v>
      </c>
      <c r="Q76" s="278">
        <v>3520000</v>
      </c>
      <c r="R76" s="337">
        <v>4820000</v>
      </c>
      <c r="S76" s="278">
        <v>6500000</v>
      </c>
      <c r="T76" s="337">
        <v>4330000</v>
      </c>
      <c r="U76" s="278">
        <v>6500000</v>
      </c>
      <c r="V76" s="337">
        <v>5410000</v>
      </c>
      <c r="W76" s="278"/>
      <c r="X76" s="337">
        <v>1335000</v>
      </c>
      <c r="Y76" s="278">
        <v>13300000</v>
      </c>
      <c r="Z76" s="337">
        <v>550000</v>
      </c>
      <c r="AA76" s="278">
        <v>13000000</v>
      </c>
      <c r="AB76" s="337">
        <v>7000000</v>
      </c>
      <c r="AC76" s="278">
        <v>5000000</v>
      </c>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c r="F78" s="327"/>
      <c r="G78" s="25"/>
      <c r="H78" s="327"/>
      <c r="I78" s="25"/>
      <c r="J78" s="327"/>
      <c r="K78" s="25"/>
      <c r="L78" s="327"/>
      <c r="M78" s="25"/>
      <c r="N78" s="327" t="s">
        <v>584</v>
      </c>
      <c r="O78" s="25" t="s">
        <v>584</v>
      </c>
      <c r="P78" s="327" t="s">
        <v>584</v>
      </c>
      <c r="Q78" s="25" t="s">
        <v>584</v>
      </c>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t="s">
        <v>582</v>
      </c>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582</v>
      </c>
      <c r="F80" s="341" t="s">
        <v>582</v>
      </c>
      <c r="G80" s="317" t="s">
        <v>582</v>
      </c>
      <c r="H80" s="341" t="s">
        <v>582</v>
      </c>
      <c r="I80" s="317" t="s">
        <v>582</v>
      </c>
      <c r="J80" s="341" t="s">
        <v>582</v>
      </c>
      <c r="K80" s="317" t="s">
        <v>583</v>
      </c>
      <c r="L80" s="341" t="s">
        <v>583</v>
      </c>
      <c r="M80" s="317" t="s">
        <v>583</v>
      </c>
      <c r="N80" s="341" t="s">
        <v>583</v>
      </c>
      <c r="O80" s="317" t="s">
        <v>582</v>
      </c>
      <c r="P80" s="341" t="s">
        <v>582</v>
      </c>
      <c r="Q80" s="317" t="s">
        <v>582</v>
      </c>
      <c r="R80" s="341" t="s">
        <v>582</v>
      </c>
      <c r="S80" s="317" t="s">
        <v>582</v>
      </c>
      <c r="T80" s="341" t="s">
        <v>582</v>
      </c>
      <c r="U80" s="317" t="s">
        <v>582</v>
      </c>
      <c r="V80" s="341"/>
      <c r="W80" s="317"/>
      <c r="X80" s="341"/>
      <c r="Y80" s="317"/>
      <c r="Z80" s="341" t="s">
        <v>582</v>
      </c>
      <c r="AA80" s="317" t="s">
        <v>582</v>
      </c>
      <c r="AB80" s="341"/>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2</v>
      </c>
      <c r="F81" s="342">
        <f t="shared" ref="F81:BL81" si="158">COUNT(F86,F99,F112,F126)</f>
        <v>2</v>
      </c>
      <c r="G81" s="319">
        <f t="shared" si="158"/>
        <v>2</v>
      </c>
      <c r="H81" s="342">
        <f t="shared" si="158"/>
        <v>2</v>
      </c>
      <c r="I81" s="319">
        <f t="shared" si="158"/>
        <v>2</v>
      </c>
      <c r="J81" s="342">
        <f t="shared" si="158"/>
        <v>2</v>
      </c>
      <c r="K81" s="319">
        <f t="shared" si="158"/>
        <v>2</v>
      </c>
      <c r="L81" s="342">
        <f t="shared" si="158"/>
        <v>1</v>
      </c>
      <c r="M81" s="319">
        <f t="shared" si="158"/>
        <v>1</v>
      </c>
      <c r="N81" s="342">
        <f t="shared" si="158"/>
        <v>1</v>
      </c>
      <c r="O81" s="319">
        <f t="shared" si="158"/>
        <v>1</v>
      </c>
      <c r="P81" s="342">
        <f t="shared" si="158"/>
        <v>1</v>
      </c>
      <c r="Q81" s="319">
        <f t="shared" si="158"/>
        <v>1</v>
      </c>
      <c r="R81" s="342">
        <f t="shared" si="158"/>
        <v>1</v>
      </c>
      <c r="S81" s="319">
        <f t="shared" si="158"/>
        <v>1</v>
      </c>
      <c r="T81" s="342">
        <f t="shared" si="158"/>
        <v>1</v>
      </c>
      <c r="U81" s="319">
        <f t="shared" si="158"/>
        <v>1</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24</v>
      </c>
      <c r="BN81" s="342">
        <f t="shared" ref="BN81:BN82" si="160">SUM(F81:BM81)</f>
        <v>46</v>
      </c>
      <c r="BO81" s="319">
        <f t="shared" ref="BO81:BO82" si="161">SUM(G81:BN81)</f>
        <v>90</v>
      </c>
      <c r="BP81" s="342">
        <f t="shared" ref="BP81:BP82" si="162">SUM(H81:BO81)</f>
        <v>178</v>
      </c>
      <c r="BQ81" s="319">
        <f t="shared" ref="BQ81:BQ82" si="163">SUM(I81:BP81)</f>
        <v>354</v>
      </c>
      <c r="BR81" s="342">
        <f t="shared" ref="BR81:BR82" si="164">SUM(J81:BQ81)</f>
        <v>706</v>
      </c>
      <c r="BS81" s="319">
        <f t="shared" ref="BS81:BS82" si="165">SUM(K81:BR81)</f>
        <v>1410</v>
      </c>
      <c r="BT81" s="342">
        <f t="shared" ref="BT81:BT82" si="166">SUM(L81:BS81)</f>
        <v>2818</v>
      </c>
      <c r="BU81" s="319">
        <f t="shared" ref="BU81:BU82" si="167">SUM(M81:BT81)</f>
        <v>5635</v>
      </c>
      <c r="BV81" s="342">
        <f t="shared" ref="BV81:BV82" si="168">SUM(N81:BU81)</f>
        <v>11269</v>
      </c>
      <c r="BW81" s="319">
        <f t="shared" ref="BW81:BW82" si="169">SUM(O81:BV81)</f>
        <v>22537</v>
      </c>
      <c r="BX81" s="342">
        <f t="shared" ref="BX81:BX82" si="170">SUM(P81:BW81)</f>
        <v>45073</v>
      </c>
      <c r="BY81" s="319">
        <f t="shared" ref="BY81:BY82" si="171">SUM(Q81:BX81)</f>
        <v>90145</v>
      </c>
      <c r="BZ81" s="342">
        <f t="shared" ref="BZ81:BZ82" si="172">SUM(R81:BY81)</f>
        <v>180289</v>
      </c>
      <c r="CA81" s="319">
        <f t="shared" ref="CA81:CA82" si="173">SUM(S81:BZ81)</f>
        <v>360577</v>
      </c>
      <c r="CB81" s="342">
        <f t="shared" ref="CB81:CB82" si="174">SUM(T81:CA81)</f>
        <v>721153</v>
      </c>
      <c r="CC81" s="319">
        <f t="shared" ref="CC81:CC82" si="175">SUM(U81:CB81)</f>
        <v>1442305</v>
      </c>
      <c r="CD81" s="342">
        <f t="shared" ref="CD81:CD82" si="176">SUM(V81:CC81)</f>
        <v>2884609</v>
      </c>
      <c r="CE81" s="319">
        <f t="shared" ref="CE81:CE82" si="177">SUM(W81:CD81)</f>
        <v>5769218</v>
      </c>
      <c r="CF81" s="342">
        <f t="shared" ref="CF81:CF82" si="178">SUM(X81:CE81)</f>
        <v>11538436</v>
      </c>
      <c r="CG81" s="319">
        <f t="shared" ref="CG81:CG82" si="179">SUM(Y81:CF81)</f>
        <v>23076872</v>
      </c>
      <c r="CH81" s="342">
        <f t="shared" ref="CH81:CH82" si="180">SUM(Z81:CG81)</f>
        <v>46153744</v>
      </c>
      <c r="CI81" s="319">
        <f t="shared" ref="CI81:CI82" si="181">SUM(AA81:CH81)</f>
        <v>92307488</v>
      </c>
      <c r="CJ81" s="342">
        <f t="shared" ref="CJ81:CJ82" si="182">SUM(AB81:CI81)</f>
        <v>184614976</v>
      </c>
      <c r="CK81" s="319">
        <f t="shared" ref="CK81:CK82" si="183">SUM(AC81:CJ81)</f>
        <v>369229952</v>
      </c>
      <c r="CL81" s="342">
        <f t="shared" ref="CL81:CL82" si="184">SUM(AD81:CK81)</f>
        <v>738459904</v>
      </c>
      <c r="CM81" s="319">
        <f t="shared" ref="CM81:CM82" si="185">SUM(AE81:CL81)</f>
        <v>1476919808</v>
      </c>
      <c r="CN81" s="342">
        <f t="shared" ref="CN81:CN82" si="186">SUM(AF81:CM81)</f>
        <v>2953839616</v>
      </c>
      <c r="CO81" s="319">
        <f t="shared" ref="CO81:CO82" si="187">SUM(AG81:CN81)</f>
        <v>5907679232</v>
      </c>
      <c r="CP81" s="342">
        <f t="shared" ref="CP81:CP82" si="188">SUM(AH81:CO81)</f>
        <v>11815358464</v>
      </c>
      <c r="CQ81" s="319">
        <f t="shared" ref="CQ81:CQ82" si="189">SUM(AI81:CP81)</f>
        <v>23630716928</v>
      </c>
      <c r="CR81" s="342">
        <f t="shared" ref="CR81:CR82" si="190">SUM(AJ81:CQ81)</f>
        <v>47261433856</v>
      </c>
      <c r="CS81" s="319">
        <f t="shared" ref="CS81:CS82" si="191">SUM(AK81:CR81)</f>
        <v>94522867712</v>
      </c>
      <c r="CT81" s="342">
        <f t="shared" ref="CT81:CT82" si="192">SUM(AL81:CS81)</f>
        <v>189045735424</v>
      </c>
      <c r="CU81" s="319">
        <f t="shared" ref="CU81:CU82" si="193">SUM(AM81:CT81)</f>
        <v>378091470848</v>
      </c>
      <c r="CV81" s="342">
        <f t="shared" ref="CV81:CV82" si="194">SUM(AN81:CU81)</f>
        <v>756182941696</v>
      </c>
      <c r="CW81" s="319">
        <f t="shared" ref="CW81:CW82" si="195">SUM(AO81:CV81)</f>
        <v>1512365883392</v>
      </c>
      <c r="CX81" s="342">
        <f t="shared" ref="CX81:CX82" si="196">SUM(AP81:CW81)</f>
        <v>3024731766784</v>
      </c>
      <c r="CY81" s="319">
        <f t="shared" ref="CY81:CY82" si="197">SUM(AQ81:CX81)</f>
        <v>6049463533568</v>
      </c>
      <c r="CZ81" s="342">
        <f t="shared" ref="CZ81:CZ82" si="198">SUM(AR81:CY81)</f>
        <v>12098927067136</v>
      </c>
      <c r="DA81" s="319">
        <f t="shared" ref="DA81:DA82" si="199">SUM(AS81:CZ81)</f>
        <v>24197854134272</v>
      </c>
      <c r="DB81" s="342">
        <f t="shared" ref="DB81:DB82" si="200">SUM(AT81:DA81)</f>
        <v>48395708268544</v>
      </c>
      <c r="DC81" s="319">
        <f t="shared" ref="DC81:DC82" si="201">SUM(AU81:DB81)</f>
        <v>96791416537088</v>
      </c>
      <c r="DD81" s="342">
        <f t="shared" ref="DD81:DD82" si="202">SUM(AV81:DC81)</f>
        <v>193582833074176</v>
      </c>
      <c r="DE81" s="319">
        <f t="shared" ref="DE81:DE82" si="203">SUM(AW81:DD81)</f>
        <v>387165666148352</v>
      </c>
      <c r="DF81" s="342">
        <f t="shared" ref="DF81:DF82" si="204">SUM(AX81:DE81)</f>
        <v>774331332296704</v>
      </c>
      <c r="DG81" s="319">
        <f t="shared" ref="DG81:DG82" si="205">SUM(AY81:DF81)</f>
        <v>1548662664593408</v>
      </c>
      <c r="DH81" s="342">
        <f t="shared" ref="DH81:DH82" si="206">SUM(AZ81:DG81)</f>
        <v>3097325329186816</v>
      </c>
      <c r="DI81" s="319">
        <f t="shared" ref="DI81:DI82" si="207">SUM(BA81:DH81)</f>
        <v>6194650658373632</v>
      </c>
      <c r="DJ81" s="342">
        <f t="shared" ref="DJ81:DJ82" si="208">SUM(BB81:DI81)</f>
        <v>1.2389301316747264E+16</v>
      </c>
      <c r="DK81" s="319">
        <f t="shared" ref="DK81:DK82" si="209">SUM(BC81:DJ81)</f>
        <v>2.4778602633494528E+16</v>
      </c>
      <c r="DL81" s="342">
        <f t="shared" ref="DL81:DL82" si="210">SUM(BD81:DK81)</f>
        <v>4.9557205266989056E+16</v>
      </c>
      <c r="DM81" s="319">
        <f t="shared" ref="DM81:DM82" si="211">SUM(BE81:DL81)</f>
        <v>9.9114410533978112E+16</v>
      </c>
      <c r="DN81" s="342">
        <f t="shared" ref="DN81:DN82" si="212">SUM(BF81:DM81)</f>
        <v>1.9822882106795622E+17</v>
      </c>
      <c r="DO81" s="319">
        <f t="shared" ref="DO81:DO82" si="213">SUM(BG81:DN81)</f>
        <v>3.9645764213591245E+17</v>
      </c>
      <c r="DP81" s="342">
        <f t="shared" ref="DP81:DP82" si="214">SUM(BH81:DO81)</f>
        <v>7.929152842718249E+17</v>
      </c>
      <c r="DQ81" s="319">
        <f t="shared" ref="DQ81:DQ82" si="215">SUM(BI81:DP81)</f>
        <v>1.5858305685436498E+18</v>
      </c>
      <c r="DR81" s="342">
        <f t="shared" ref="DR81:DR82" si="216">SUM(BJ81:DQ81)</f>
        <v>3.1716611370872996E+18</v>
      </c>
      <c r="DS81" s="319">
        <f t="shared" ref="DS81:DS82" si="217">SUM(BK81:DR81)</f>
        <v>6.3433222741745992E+18</v>
      </c>
      <c r="DT81" s="342">
        <f t="shared" ref="DT81:DT82" si="218">SUM(BL81:DS81)</f>
        <v>1.2686644548349198E+19</v>
      </c>
      <c r="DU81" s="319">
        <f t="shared" ref="DU81:DU82" si="219">SUM(BM81:DT81)</f>
        <v>2.5373289096698397E+19</v>
      </c>
      <c r="DV81" s="342">
        <f t="shared" ref="DV81:DV82" si="220">SUM(BN81:DU81)</f>
        <v>5.0746578193396793E+19</v>
      </c>
      <c r="DW81" s="319">
        <f t="shared" ref="DW81:DW82" si="221">SUM(BO81:DV81)</f>
        <v>1.0149315638679359E+20</v>
      </c>
      <c r="DX81" s="342">
        <f t="shared" ref="DX81:DX82" si="222">SUM(BP81:DW81)</f>
        <v>2.0298631277358717E+20</v>
      </c>
      <c r="DY81" s="319">
        <f t="shared" ref="DY81:DY82" si="223">SUM(BQ81:DX81)</f>
        <v>4.0597262554717435E+20</v>
      </c>
      <c r="DZ81" s="342">
        <f t="shared" ref="DZ81:DZ82" si="224">SUM(BR81:DY81)</f>
        <v>8.1194525109434869E+20</v>
      </c>
      <c r="EA81" s="319">
        <f t="shared" ref="EA81:EA82" si="225">SUM(BS81:DZ81)</f>
        <v>1.6238905021886974E+21</v>
      </c>
      <c r="EB81" s="342">
        <f t="shared" ref="EB81:EB82" si="226">SUM(BT81:EA81)</f>
        <v>3.2477810043773948E+21</v>
      </c>
      <c r="EC81" s="319">
        <f t="shared" ref="EC81:EC82" si="227">SUM(BU81:EB81)</f>
        <v>6.4955620087547895E+21</v>
      </c>
      <c r="ED81" s="392">
        <f t="shared" ref="ED81:ED82" si="228">SUM(BV81:EC81)</f>
        <v>1.2991124017509579E+22</v>
      </c>
      <c r="EE81" s="8"/>
    </row>
    <row r="82" spans="2:135" ht="18" customHeight="1" thickBot="1" x14ac:dyDescent="0.3">
      <c r="B82" s="628"/>
      <c r="C82" s="633"/>
      <c r="D82" s="320" t="s">
        <v>137</v>
      </c>
      <c r="E82" s="321">
        <f>E86+E99+E112+E126</f>
        <v>445000000</v>
      </c>
      <c r="F82" s="343">
        <f t="shared" ref="F82:BL82" si="229">F86+F99+F112+F126</f>
        <v>368900000</v>
      </c>
      <c r="G82" s="321">
        <f t="shared" si="229"/>
        <v>520000000</v>
      </c>
      <c r="H82" s="343">
        <f t="shared" si="229"/>
        <v>455000000</v>
      </c>
      <c r="I82" s="321">
        <f t="shared" si="229"/>
        <v>400000000</v>
      </c>
      <c r="J82" s="343">
        <f t="shared" si="229"/>
        <v>520000000</v>
      </c>
      <c r="K82" s="321">
        <f t="shared" si="229"/>
        <v>610000000</v>
      </c>
      <c r="L82" s="343">
        <f t="shared" si="229"/>
        <v>155000000</v>
      </c>
      <c r="M82" s="321">
        <f t="shared" si="229"/>
        <v>180000000</v>
      </c>
      <c r="N82" s="343">
        <f t="shared" si="229"/>
        <v>200000000</v>
      </c>
      <c r="O82" s="321">
        <f t="shared" si="229"/>
        <v>215000000</v>
      </c>
      <c r="P82" s="343">
        <f t="shared" si="229"/>
        <v>185000000</v>
      </c>
      <c r="Q82" s="321">
        <f t="shared" si="229"/>
        <v>200000000</v>
      </c>
      <c r="R82" s="343">
        <f t="shared" si="229"/>
        <v>215000000</v>
      </c>
      <c r="S82" s="321">
        <f t="shared" si="229"/>
        <v>215000000</v>
      </c>
      <c r="T82" s="343">
        <f t="shared" si="229"/>
        <v>215000000</v>
      </c>
      <c r="U82" s="321">
        <f t="shared" si="229"/>
        <v>215000000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5313900000</v>
      </c>
      <c r="BN82" s="343">
        <f t="shared" si="160"/>
        <v>10182800000</v>
      </c>
      <c r="BO82" s="321">
        <f t="shared" si="161"/>
        <v>19996700000</v>
      </c>
      <c r="BP82" s="343">
        <f t="shared" si="162"/>
        <v>39473400000</v>
      </c>
      <c r="BQ82" s="321">
        <f t="shared" si="163"/>
        <v>78491800000</v>
      </c>
      <c r="BR82" s="343">
        <f t="shared" si="164"/>
        <v>156583600000</v>
      </c>
      <c r="BS82" s="321">
        <f t="shared" si="165"/>
        <v>312647200000</v>
      </c>
      <c r="BT82" s="343">
        <f t="shared" si="166"/>
        <v>624684400000</v>
      </c>
      <c r="BU82" s="321">
        <f t="shared" si="167"/>
        <v>1249213800000</v>
      </c>
      <c r="BV82" s="343">
        <f t="shared" si="168"/>
        <v>2498247600000</v>
      </c>
      <c r="BW82" s="321">
        <f t="shared" si="169"/>
        <v>4996295200000</v>
      </c>
      <c r="BX82" s="343">
        <f t="shared" si="170"/>
        <v>9992375400000</v>
      </c>
      <c r="BY82" s="321">
        <f t="shared" si="171"/>
        <v>19984565800000</v>
      </c>
      <c r="BZ82" s="343">
        <f t="shared" si="172"/>
        <v>39968931600000</v>
      </c>
      <c r="CA82" s="321">
        <f t="shared" si="173"/>
        <v>79937648200000</v>
      </c>
      <c r="CB82" s="343">
        <f t="shared" si="174"/>
        <v>159875081400000</v>
      </c>
      <c r="CC82" s="321">
        <f t="shared" si="175"/>
        <v>319749947800000</v>
      </c>
      <c r="CD82" s="343">
        <f t="shared" si="176"/>
        <v>639499680600000</v>
      </c>
      <c r="CE82" s="321">
        <f t="shared" si="177"/>
        <v>1278999361200000</v>
      </c>
      <c r="CF82" s="343">
        <f t="shared" si="178"/>
        <v>2557998722400000</v>
      </c>
      <c r="CG82" s="321">
        <f t="shared" si="179"/>
        <v>5115997444800000</v>
      </c>
      <c r="CH82" s="343">
        <f t="shared" si="180"/>
        <v>1.02319948896E+16</v>
      </c>
      <c r="CI82" s="321">
        <f t="shared" si="181"/>
        <v>2.04639897792E+16</v>
      </c>
      <c r="CJ82" s="343">
        <f t="shared" si="182"/>
        <v>4.09279795584E+16</v>
      </c>
      <c r="CK82" s="321">
        <f t="shared" si="183"/>
        <v>8.18559591168E+16</v>
      </c>
      <c r="CL82" s="343">
        <f t="shared" si="184"/>
        <v>1.637119182336E+17</v>
      </c>
      <c r="CM82" s="321">
        <f t="shared" si="185"/>
        <v>3.274238364672E+17</v>
      </c>
      <c r="CN82" s="343">
        <f t="shared" si="186"/>
        <v>6.548476729344E+17</v>
      </c>
      <c r="CO82" s="321">
        <f t="shared" si="187"/>
        <v>1.3096953458688E+18</v>
      </c>
      <c r="CP82" s="343">
        <f t="shared" si="188"/>
        <v>2.6193906917376E+18</v>
      </c>
      <c r="CQ82" s="321">
        <f t="shared" si="189"/>
        <v>5.2387813834752E+18</v>
      </c>
      <c r="CR82" s="343">
        <f t="shared" si="190"/>
        <v>1.04775627669504E+19</v>
      </c>
      <c r="CS82" s="321">
        <f t="shared" si="191"/>
        <v>2.09551255339008E+19</v>
      </c>
      <c r="CT82" s="343">
        <f t="shared" si="192"/>
        <v>4.19102510678016E+19</v>
      </c>
      <c r="CU82" s="321">
        <f t="shared" si="193"/>
        <v>8.38205021356032E+19</v>
      </c>
      <c r="CV82" s="343">
        <f t="shared" si="194"/>
        <v>1.676410042712064E+20</v>
      </c>
      <c r="CW82" s="321">
        <f t="shared" si="195"/>
        <v>3.352820085424128E+20</v>
      </c>
      <c r="CX82" s="343">
        <f t="shared" si="196"/>
        <v>6.705640170848256E+20</v>
      </c>
      <c r="CY82" s="321">
        <f t="shared" si="197"/>
        <v>1.3411280341696512E+21</v>
      </c>
      <c r="CZ82" s="343">
        <f t="shared" si="198"/>
        <v>2.6822560683393024E+21</v>
      </c>
      <c r="DA82" s="321">
        <f t="shared" si="199"/>
        <v>5.3645121366786048E+21</v>
      </c>
      <c r="DB82" s="343">
        <f t="shared" si="200"/>
        <v>1.072902427335721E+22</v>
      </c>
      <c r="DC82" s="321">
        <f t="shared" si="201"/>
        <v>2.1458048546714419E+22</v>
      </c>
      <c r="DD82" s="343">
        <f t="shared" si="202"/>
        <v>4.2916097093428838E+22</v>
      </c>
      <c r="DE82" s="321">
        <f t="shared" si="203"/>
        <v>8.5832194186857677E+22</v>
      </c>
      <c r="DF82" s="343">
        <f t="shared" si="204"/>
        <v>1.7166438837371535E+23</v>
      </c>
      <c r="DG82" s="321">
        <f t="shared" si="205"/>
        <v>3.4332877674743071E+23</v>
      </c>
      <c r="DH82" s="343">
        <f t="shared" si="206"/>
        <v>6.8665755349486141E+23</v>
      </c>
      <c r="DI82" s="321">
        <f t="shared" si="207"/>
        <v>1.3733151069897228E+24</v>
      </c>
      <c r="DJ82" s="343">
        <f t="shared" si="208"/>
        <v>2.7466302139794457E+24</v>
      </c>
      <c r="DK82" s="321">
        <f t="shared" si="209"/>
        <v>5.4932604279588913E+24</v>
      </c>
      <c r="DL82" s="343">
        <f t="shared" si="210"/>
        <v>1.0986520855917783E+25</v>
      </c>
      <c r="DM82" s="321">
        <f t="shared" si="211"/>
        <v>2.1973041711835565E+25</v>
      </c>
      <c r="DN82" s="343">
        <f t="shared" si="212"/>
        <v>4.3946083423671131E+25</v>
      </c>
      <c r="DO82" s="321">
        <f t="shared" si="213"/>
        <v>8.7892166847342261E+25</v>
      </c>
      <c r="DP82" s="343">
        <f t="shared" si="214"/>
        <v>1.7578433369468452E+26</v>
      </c>
      <c r="DQ82" s="321">
        <f t="shared" si="215"/>
        <v>3.5156866738936904E+26</v>
      </c>
      <c r="DR82" s="343">
        <f t="shared" si="216"/>
        <v>7.0313733477873809E+26</v>
      </c>
      <c r="DS82" s="321">
        <f t="shared" si="217"/>
        <v>1.4062746695574762E+27</v>
      </c>
      <c r="DT82" s="343">
        <f t="shared" si="218"/>
        <v>2.8125493391149524E+27</v>
      </c>
      <c r="DU82" s="321">
        <f t="shared" si="219"/>
        <v>5.6250986782299047E+27</v>
      </c>
      <c r="DV82" s="343">
        <f t="shared" si="220"/>
        <v>1.1250197356459809E+28</v>
      </c>
      <c r="DW82" s="321">
        <f t="shared" si="221"/>
        <v>2.2500394712919619E+28</v>
      </c>
      <c r="DX82" s="343">
        <f t="shared" si="222"/>
        <v>4.5000789425839238E+28</v>
      </c>
      <c r="DY82" s="321">
        <f t="shared" si="223"/>
        <v>9.0001578851678475E+28</v>
      </c>
      <c r="DZ82" s="343">
        <f t="shared" si="224"/>
        <v>1.8000315770335695E+29</v>
      </c>
      <c r="EA82" s="321">
        <f t="shared" si="225"/>
        <v>3.600063154067139E+29</v>
      </c>
      <c r="EB82" s="343">
        <f t="shared" si="226"/>
        <v>7.200126308134278E+29</v>
      </c>
      <c r="EC82" s="321">
        <f t="shared" si="227"/>
        <v>1.4400252616268556E+30</v>
      </c>
      <c r="ED82" s="393">
        <f t="shared" si="228"/>
        <v>2.8800505232537112E+30</v>
      </c>
      <c r="EE82" s="8"/>
    </row>
    <row r="83" spans="2:135" ht="18" customHeight="1" x14ac:dyDescent="0.25">
      <c r="B83" s="628"/>
      <c r="C83" s="633"/>
      <c r="D83" s="97" t="s">
        <v>291</v>
      </c>
      <c r="E83" s="297" t="s">
        <v>585</v>
      </c>
      <c r="F83" s="344" t="s">
        <v>585</v>
      </c>
      <c r="G83" s="297" t="s">
        <v>585</v>
      </c>
      <c r="H83" s="344" t="s">
        <v>585</v>
      </c>
      <c r="I83" s="297" t="s">
        <v>585</v>
      </c>
      <c r="J83" s="344" t="s">
        <v>585</v>
      </c>
      <c r="K83" s="297" t="s">
        <v>585</v>
      </c>
      <c r="L83" s="344" t="s">
        <v>585</v>
      </c>
      <c r="M83" s="297" t="s">
        <v>585</v>
      </c>
      <c r="N83" s="344" t="s">
        <v>586</v>
      </c>
      <c r="O83" s="297" t="s">
        <v>586</v>
      </c>
      <c r="P83" s="344" t="s">
        <v>586</v>
      </c>
      <c r="Q83" s="297" t="s">
        <v>586</v>
      </c>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150000000</v>
      </c>
      <c r="F86" s="346">
        <v>12500000</v>
      </c>
      <c r="G86" s="284">
        <v>155000000</v>
      </c>
      <c r="H86" s="346">
        <v>130000000</v>
      </c>
      <c r="I86" s="284">
        <v>15000000</v>
      </c>
      <c r="J86" s="346">
        <v>155000000</v>
      </c>
      <c r="K86" s="284">
        <v>170000000</v>
      </c>
      <c r="L86" s="346">
        <v>155000000</v>
      </c>
      <c r="M86" s="284">
        <v>180000000</v>
      </c>
      <c r="N86" s="346">
        <v>200000000</v>
      </c>
      <c r="O86" s="284">
        <v>215000000</v>
      </c>
      <c r="P86" s="346">
        <v>185000000</v>
      </c>
      <c r="Q86" s="284">
        <v>200000000</v>
      </c>
      <c r="R86" s="346">
        <v>215000000</v>
      </c>
      <c r="S86" s="284">
        <v>215000000</v>
      </c>
      <c r="T86" s="346">
        <v>215000000</v>
      </c>
      <c r="U86" s="284">
        <v>215000000</v>
      </c>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v>12</v>
      </c>
      <c r="F87" s="284">
        <v>12</v>
      </c>
      <c r="G87" s="284">
        <v>12</v>
      </c>
      <c r="H87" s="284">
        <v>12</v>
      </c>
      <c r="I87" s="284">
        <v>12</v>
      </c>
      <c r="J87" s="284">
        <v>12</v>
      </c>
      <c r="K87" s="284">
        <v>12</v>
      </c>
      <c r="L87" s="284">
        <v>12</v>
      </c>
      <c r="M87" s="284">
        <v>12</v>
      </c>
      <c r="N87" s="284">
        <v>12</v>
      </c>
      <c r="O87" s="284">
        <v>12</v>
      </c>
      <c r="P87" s="284">
        <v>12</v>
      </c>
      <c r="Q87" s="284">
        <v>12</v>
      </c>
      <c r="R87" s="284">
        <v>12</v>
      </c>
      <c r="S87" s="284">
        <v>12</v>
      </c>
      <c r="T87" s="284">
        <v>12</v>
      </c>
      <c r="U87" s="284">
        <v>12</v>
      </c>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t="s">
        <v>587</v>
      </c>
      <c r="F88" s="346" t="s">
        <v>587</v>
      </c>
      <c r="G88" s="284" t="s">
        <v>587</v>
      </c>
      <c r="H88" s="346" t="s">
        <v>587</v>
      </c>
      <c r="I88" s="284" t="s">
        <v>587</v>
      </c>
      <c r="J88" s="346" t="s">
        <v>587</v>
      </c>
      <c r="K88" s="284" t="s">
        <v>587</v>
      </c>
      <c r="L88" s="346" t="s">
        <v>587</v>
      </c>
      <c r="M88" s="284" t="s">
        <v>587</v>
      </c>
      <c r="N88" s="346"/>
      <c r="O88" s="284" t="s">
        <v>595</v>
      </c>
      <c r="P88" s="346" t="s">
        <v>595</v>
      </c>
      <c r="Q88" s="284" t="s">
        <v>595</v>
      </c>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18</v>
      </c>
      <c r="F89" s="284">
        <v>18</v>
      </c>
      <c r="G89" s="284">
        <v>18</v>
      </c>
      <c r="H89" s="284">
        <v>18</v>
      </c>
      <c r="I89" s="284">
        <v>18</v>
      </c>
      <c r="J89" s="284">
        <v>18</v>
      </c>
      <c r="K89" s="284">
        <v>18</v>
      </c>
      <c r="L89" s="284">
        <v>18</v>
      </c>
      <c r="M89" s="284">
        <v>18</v>
      </c>
      <c r="N89" s="284">
        <v>18</v>
      </c>
      <c r="O89" s="284">
        <v>18</v>
      </c>
      <c r="P89" s="284">
        <v>18</v>
      </c>
      <c r="Q89" s="284">
        <v>18</v>
      </c>
      <c r="R89" s="284">
        <v>18</v>
      </c>
      <c r="S89" s="284">
        <v>18</v>
      </c>
      <c r="T89" s="284">
        <v>18</v>
      </c>
      <c r="U89" s="284">
        <v>18</v>
      </c>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22</v>
      </c>
      <c r="F90" s="346">
        <v>22</v>
      </c>
      <c r="G90" s="284">
        <v>22</v>
      </c>
      <c r="H90" s="346">
        <v>22</v>
      </c>
      <c r="I90" s="284">
        <v>22</v>
      </c>
      <c r="J90" s="346">
        <v>22</v>
      </c>
      <c r="K90" s="284">
        <v>20</v>
      </c>
      <c r="L90" s="346">
        <v>22</v>
      </c>
      <c r="M90" s="284">
        <v>21</v>
      </c>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15</v>
      </c>
      <c r="F91" s="346">
        <v>15</v>
      </c>
      <c r="G91" s="284">
        <v>15</v>
      </c>
      <c r="H91" s="346">
        <v>15</v>
      </c>
      <c r="I91" s="284">
        <v>17</v>
      </c>
      <c r="J91" s="346">
        <v>15</v>
      </c>
      <c r="K91" s="284">
        <v>15.9333333333333</v>
      </c>
      <c r="L91" s="346">
        <v>14</v>
      </c>
      <c r="M91" s="284">
        <v>18</v>
      </c>
      <c r="N91" s="346">
        <v>15</v>
      </c>
      <c r="O91" s="284">
        <v>15</v>
      </c>
      <c r="P91" s="346">
        <v>14</v>
      </c>
      <c r="Q91" s="284">
        <v>15</v>
      </c>
      <c r="R91" s="346">
        <v>15</v>
      </c>
      <c r="S91" s="284">
        <v>15</v>
      </c>
      <c r="T91" s="346">
        <v>15</v>
      </c>
      <c r="U91" s="284">
        <v>15</v>
      </c>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c r="F93" s="346"/>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v>10000000</v>
      </c>
      <c r="F94" s="347">
        <v>8333333</v>
      </c>
      <c r="G94" s="298">
        <v>10333333</v>
      </c>
      <c r="H94" s="347">
        <v>8666666</v>
      </c>
      <c r="I94" s="298">
        <v>10000000</v>
      </c>
      <c r="J94" s="347">
        <v>10333333</v>
      </c>
      <c r="K94" s="298">
        <v>8933333</v>
      </c>
      <c r="L94" s="347">
        <v>10000000</v>
      </c>
      <c r="M94" s="298">
        <v>10000000</v>
      </c>
      <c r="N94" s="347">
        <v>13000000</v>
      </c>
      <c r="O94" s="298">
        <v>143200</v>
      </c>
      <c r="P94" s="347">
        <v>13000000</v>
      </c>
      <c r="Q94" s="298">
        <v>13000000</v>
      </c>
      <c r="R94" s="347">
        <v>14320000</v>
      </c>
      <c r="S94" s="298">
        <v>14320000</v>
      </c>
      <c r="T94" s="347">
        <v>14300000</v>
      </c>
      <c r="U94" s="298">
        <v>14300000</v>
      </c>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f>E86/E91</f>
        <v>10000000</v>
      </c>
      <c r="F95" s="348">
        <f t="shared" ref="F95:BM95" si="230">F86/F91</f>
        <v>833333.33333333337</v>
      </c>
      <c r="G95" s="299">
        <f t="shared" si="230"/>
        <v>10333333.333333334</v>
      </c>
      <c r="H95" s="348">
        <f t="shared" si="230"/>
        <v>8666666.666666666</v>
      </c>
      <c r="I95" s="299">
        <f t="shared" si="230"/>
        <v>882352.9411764706</v>
      </c>
      <c r="J95" s="348">
        <f t="shared" si="230"/>
        <v>10333333.333333334</v>
      </c>
      <c r="K95" s="299">
        <f t="shared" si="230"/>
        <v>10669456.066945629</v>
      </c>
      <c r="L95" s="348">
        <f t="shared" si="230"/>
        <v>11071428.571428571</v>
      </c>
      <c r="M95" s="299">
        <f t="shared" si="230"/>
        <v>10000000</v>
      </c>
      <c r="N95" s="348">
        <f t="shared" si="230"/>
        <v>13333333.333333334</v>
      </c>
      <c r="O95" s="299">
        <f t="shared" si="230"/>
        <v>14333333.333333334</v>
      </c>
      <c r="P95" s="348">
        <f t="shared" si="230"/>
        <v>13214285.714285715</v>
      </c>
      <c r="Q95" s="299">
        <f t="shared" si="230"/>
        <v>13333333.333333334</v>
      </c>
      <c r="R95" s="348">
        <f t="shared" si="230"/>
        <v>14333333.333333334</v>
      </c>
      <c r="S95" s="299">
        <f t="shared" si="230"/>
        <v>14333333.333333334</v>
      </c>
      <c r="T95" s="348">
        <f t="shared" si="230"/>
        <v>14333333.333333334</v>
      </c>
      <c r="U95" s="299">
        <f t="shared" si="230"/>
        <v>14333333.333333334</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v>295000000</v>
      </c>
      <c r="F99" s="351">
        <v>356400000</v>
      </c>
      <c r="G99" s="304">
        <v>365000000</v>
      </c>
      <c r="H99" s="351">
        <v>325000000</v>
      </c>
      <c r="I99" s="304">
        <v>385000000</v>
      </c>
      <c r="J99" s="351">
        <v>365000000</v>
      </c>
      <c r="K99" s="304">
        <v>440000000</v>
      </c>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v>12</v>
      </c>
      <c r="F100" s="304">
        <v>12</v>
      </c>
      <c r="G100" s="304">
        <v>12</v>
      </c>
      <c r="H100" s="304">
        <v>12</v>
      </c>
      <c r="I100" s="304">
        <v>12</v>
      </c>
      <c r="J100" s="304">
        <v>12</v>
      </c>
      <c r="K100" s="304">
        <v>12</v>
      </c>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t="s">
        <v>594</v>
      </c>
      <c r="F101" s="351" t="s">
        <v>594</v>
      </c>
      <c r="G101" s="304" t="s">
        <v>594</v>
      </c>
      <c r="H101" s="351" t="s">
        <v>594</v>
      </c>
      <c r="I101" s="304" t="s">
        <v>594</v>
      </c>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v>21</v>
      </c>
      <c r="F102" s="304">
        <v>21</v>
      </c>
      <c r="G102" s="304">
        <v>21</v>
      </c>
      <c r="H102" s="304">
        <v>21</v>
      </c>
      <c r="I102" s="304">
        <v>21</v>
      </c>
      <c r="J102" s="304">
        <v>21</v>
      </c>
      <c r="K102" s="304">
        <v>21</v>
      </c>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v>24</v>
      </c>
      <c r="F103" s="304">
        <v>24</v>
      </c>
      <c r="G103" s="304">
        <v>24</v>
      </c>
      <c r="H103" s="304">
        <v>24</v>
      </c>
      <c r="I103" s="304">
        <v>24</v>
      </c>
      <c r="J103" s="304">
        <v>24</v>
      </c>
      <c r="K103" s="304">
        <v>24</v>
      </c>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v>15</v>
      </c>
      <c r="F104" s="351">
        <v>15</v>
      </c>
      <c r="G104" s="304">
        <v>15</v>
      </c>
      <c r="H104" s="351">
        <v>15</v>
      </c>
      <c r="I104" s="304">
        <v>17</v>
      </c>
      <c r="J104" s="351">
        <v>15</v>
      </c>
      <c r="K104" s="304">
        <v>15.9333333333333</v>
      </c>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v>21000000</v>
      </c>
      <c r="F106" s="351">
        <v>23600000</v>
      </c>
      <c r="G106" s="304">
        <v>24000000</v>
      </c>
      <c r="H106" s="351">
        <v>26000000</v>
      </c>
      <c r="I106" s="304">
        <v>24000000</v>
      </c>
      <c r="J106" s="351">
        <v>24000000</v>
      </c>
      <c r="K106" s="304">
        <v>24000000</v>
      </c>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v>22000000</v>
      </c>
      <c r="F107" s="352">
        <v>24000000</v>
      </c>
      <c r="G107" s="305">
        <v>29000000</v>
      </c>
      <c r="H107" s="352">
        <v>23000000</v>
      </c>
      <c r="I107" s="305">
        <v>25000000</v>
      </c>
      <c r="J107" s="352">
        <v>29000000</v>
      </c>
      <c r="K107" s="305">
        <v>24000000</v>
      </c>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f>E99/E104</f>
        <v>19666666.666666668</v>
      </c>
      <c r="F108" s="353">
        <f t="shared" ref="F108:BM108" si="232">F99/F104</f>
        <v>23760000</v>
      </c>
      <c r="G108" s="307">
        <f t="shared" si="232"/>
        <v>24333333.333333332</v>
      </c>
      <c r="H108" s="353">
        <f t="shared" si="232"/>
        <v>21666666.666666668</v>
      </c>
      <c r="I108" s="307">
        <f t="shared" si="232"/>
        <v>22647058.823529411</v>
      </c>
      <c r="J108" s="353">
        <f t="shared" si="232"/>
        <v>24333333.333333332</v>
      </c>
      <c r="K108" s="307">
        <f t="shared" si="232"/>
        <v>27615062.761506334</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640050000</v>
      </c>
      <c r="F131" s="363">
        <f t="shared" si="236"/>
        <v>499430000</v>
      </c>
      <c r="G131" s="108">
        <f t="shared" si="236"/>
        <v>932000000</v>
      </c>
      <c r="H131" s="363">
        <f t="shared" si="236"/>
        <v>691900000</v>
      </c>
      <c r="I131" s="108">
        <f t="shared" si="236"/>
        <v>703700000</v>
      </c>
      <c r="J131" s="363">
        <f t="shared" si="236"/>
        <v>744980000</v>
      </c>
      <c r="K131" s="108">
        <f t="shared" si="236"/>
        <v>665000000</v>
      </c>
      <c r="L131" s="363">
        <f t="shared" si="236"/>
        <v>676540000</v>
      </c>
      <c r="M131" s="108">
        <f t="shared" si="236"/>
        <v>396000000</v>
      </c>
      <c r="N131" s="363">
        <f t="shared" si="236"/>
        <v>330000000</v>
      </c>
      <c r="O131" s="108">
        <f t="shared" si="236"/>
        <v>296350000</v>
      </c>
      <c r="P131" s="363">
        <f t="shared" si="236"/>
        <v>190900000</v>
      </c>
      <c r="Q131" s="108">
        <f t="shared" si="236"/>
        <v>255000000</v>
      </c>
      <c r="R131" s="363">
        <f t="shared" si="236"/>
        <v>281650000</v>
      </c>
      <c r="S131" s="108">
        <f t="shared" si="236"/>
        <v>334650000</v>
      </c>
      <c r="T131" s="363">
        <f t="shared" si="236"/>
        <v>306500000</v>
      </c>
      <c r="U131" s="108">
        <f t="shared" si="236"/>
        <v>345000000</v>
      </c>
      <c r="V131" s="363">
        <f t="shared" si="236"/>
        <v>42217586</v>
      </c>
      <c r="W131" s="108">
        <f t="shared" si="236"/>
        <v>37400000</v>
      </c>
      <c r="X131" s="363">
        <f t="shared" si="236"/>
        <v>34500000</v>
      </c>
      <c r="Y131" s="108">
        <f t="shared" si="236"/>
        <v>46900000</v>
      </c>
      <c r="Z131" s="363">
        <f t="shared" si="236"/>
        <v>25500000</v>
      </c>
      <c r="AA131" s="108">
        <f t="shared" si="236"/>
        <v>40000000</v>
      </c>
      <c r="AB131" s="363">
        <f t="shared" si="236"/>
        <v>18500000</v>
      </c>
      <c r="AC131" s="108">
        <f t="shared" si="236"/>
        <v>17000000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5313900000</v>
      </c>
      <c r="BN131" s="363">
        <f t="shared" si="237"/>
        <v>10182800000</v>
      </c>
      <c r="BO131" s="108">
        <f t="shared" si="237"/>
        <v>19996700000</v>
      </c>
      <c r="BP131" s="363">
        <f t="shared" si="237"/>
        <v>39473400000</v>
      </c>
      <c r="BQ131" s="108">
        <f t="shared" ref="BQ131:CV131" si="238">BQ67+BQ82</f>
        <v>78491800000</v>
      </c>
      <c r="BR131" s="363">
        <f t="shared" si="238"/>
        <v>156583600000</v>
      </c>
      <c r="BS131" s="108">
        <f t="shared" si="238"/>
        <v>312647200000</v>
      </c>
      <c r="BT131" s="363">
        <f t="shared" si="238"/>
        <v>624684400000</v>
      </c>
      <c r="BU131" s="108">
        <f t="shared" si="238"/>
        <v>1249213800000</v>
      </c>
      <c r="BV131" s="363">
        <f t="shared" si="238"/>
        <v>2498247600000</v>
      </c>
      <c r="BW131" s="108">
        <f t="shared" si="238"/>
        <v>4996295200000</v>
      </c>
      <c r="BX131" s="363">
        <f t="shared" si="238"/>
        <v>9992375400000</v>
      </c>
      <c r="BY131" s="108">
        <f t="shared" si="238"/>
        <v>19984565800000</v>
      </c>
      <c r="BZ131" s="363">
        <f t="shared" si="238"/>
        <v>39968931600000</v>
      </c>
      <c r="CA131" s="108">
        <f t="shared" si="238"/>
        <v>79937648200000</v>
      </c>
      <c r="CB131" s="363">
        <f t="shared" si="238"/>
        <v>159875081400000</v>
      </c>
      <c r="CC131" s="108">
        <f t="shared" si="238"/>
        <v>319749947800000</v>
      </c>
      <c r="CD131" s="363">
        <f t="shared" si="238"/>
        <v>639499680600000</v>
      </c>
      <c r="CE131" s="108">
        <f t="shared" si="238"/>
        <v>1278999361200000</v>
      </c>
      <c r="CF131" s="363">
        <f t="shared" si="238"/>
        <v>2557998722400000</v>
      </c>
      <c r="CG131" s="108">
        <f t="shared" si="238"/>
        <v>5115997444800000</v>
      </c>
      <c r="CH131" s="363">
        <f t="shared" si="238"/>
        <v>1.02319948896E+16</v>
      </c>
      <c r="CI131" s="108">
        <f t="shared" si="238"/>
        <v>2.04639897792E+16</v>
      </c>
      <c r="CJ131" s="363">
        <f t="shared" si="238"/>
        <v>4.09279795584E+16</v>
      </c>
      <c r="CK131" s="108">
        <f t="shared" si="238"/>
        <v>8.18559591168E+16</v>
      </c>
      <c r="CL131" s="363">
        <f t="shared" si="238"/>
        <v>1.637119182336E+17</v>
      </c>
      <c r="CM131" s="108">
        <f t="shared" si="238"/>
        <v>3.274238364672E+17</v>
      </c>
      <c r="CN131" s="363">
        <f t="shared" si="238"/>
        <v>6.548476729344E+17</v>
      </c>
      <c r="CO131" s="108">
        <f t="shared" si="238"/>
        <v>1.3096953458688E+18</v>
      </c>
      <c r="CP131" s="363">
        <f t="shared" si="238"/>
        <v>2.6193906917376E+18</v>
      </c>
      <c r="CQ131" s="108">
        <f t="shared" si="238"/>
        <v>5.2387813834752E+18</v>
      </c>
      <c r="CR131" s="363">
        <f t="shared" si="238"/>
        <v>1.04775627669504E+19</v>
      </c>
      <c r="CS131" s="108">
        <f t="shared" si="238"/>
        <v>2.09551255339008E+19</v>
      </c>
      <c r="CT131" s="363">
        <f t="shared" si="238"/>
        <v>4.19102510678016E+19</v>
      </c>
      <c r="CU131" s="108">
        <f t="shared" si="238"/>
        <v>8.38205021356032E+19</v>
      </c>
      <c r="CV131" s="363">
        <f t="shared" si="238"/>
        <v>1.676410042712064E+20</v>
      </c>
      <c r="CW131" s="108">
        <f t="shared" ref="CW131:ED131" si="239">CW67+CW82</f>
        <v>3.352820085424128E+20</v>
      </c>
      <c r="CX131" s="363">
        <f t="shared" si="239"/>
        <v>6.705640170848256E+20</v>
      </c>
      <c r="CY131" s="108">
        <f t="shared" si="239"/>
        <v>1.3411280341696512E+21</v>
      </c>
      <c r="CZ131" s="363">
        <f t="shared" si="239"/>
        <v>2.6822560683393024E+21</v>
      </c>
      <c r="DA131" s="108">
        <f t="shared" si="239"/>
        <v>5.3645121366786048E+21</v>
      </c>
      <c r="DB131" s="363">
        <f t="shared" si="239"/>
        <v>1.072902427335721E+22</v>
      </c>
      <c r="DC131" s="108">
        <f t="shared" si="239"/>
        <v>2.1458048546714419E+22</v>
      </c>
      <c r="DD131" s="363">
        <f t="shared" si="239"/>
        <v>4.2916097093428838E+22</v>
      </c>
      <c r="DE131" s="108">
        <f t="shared" si="239"/>
        <v>8.5832194186857677E+22</v>
      </c>
      <c r="DF131" s="363">
        <f t="shared" si="239"/>
        <v>1.7166438837371535E+23</v>
      </c>
      <c r="DG131" s="108">
        <f t="shared" si="239"/>
        <v>3.4332877674743071E+23</v>
      </c>
      <c r="DH131" s="363">
        <f t="shared" si="239"/>
        <v>6.8665755349486141E+23</v>
      </c>
      <c r="DI131" s="108">
        <f t="shared" si="239"/>
        <v>1.3733151069897228E+24</v>
      </c>
      <c r="DJ131" s="363">
        <f t="shared" si="239"/>
        <v>2.7466302139794457E+24</v>
      </c>
      <c r="DK131" s="108">
        <f t="shared" si="239"/>
        <v>5.4932604279588913E+24</v>
      </c>
      <c r="DL131" s="363">
        <f t="shared" si="239"/>
        <v>1.0986520855917783E+25</v>
      </c>
      <c r="DM131" s="108">
        <f t="shared" si="239"/>
        <v>2.1973041711835565E+25</v>
      </c>
      <c r="DN131" s="363">
        <f t="shared" si="239"/>
        <v>4.3946083423671131E+25</v>
      </c>
      <c r="DO131" s="108">
        <f t="shared" si="239"/>
        <v>8.7892166847342261E+25</v>
      </c>
      <c r="DP131" s="363">
        <f t="shared" si="239"/>
        <v>1.7578433369468452E+26</v>
      </c>
      <c r="DQ131" s="108">
        <f t="shared" si="239"/>
        <v>3.5156866738936904E+26</v>
      </c>
      <c r="DR131" s="363">
        <f t="shared" si="239"/>
        <v>7.0313733477873809E+26</v>
      </c>
      <c r="DS131" s="108">
        <f t="shared" si="239"/>
        <v>1.4062746695574762E+27</v>
      </c>
      <c r="DT131" s="363"/>
      <c r="DU131" s="108"/>
      <c r="DV131" s="363"/>
      <c r="DW131" s="108"/>
      <c r="DX131" s="363"/>
      <c r="DY131" s="108"/>
      <c r="DZ131" s="363"/>
      <c r="EA131" s="108"/>
      <c r="EB131" s="363"/>
      <c r="EC131" s="108"/>
      <c r="ED131" s="410">
        <f t="shared" si="239"/>
        <v>2.8800505232537112E+30</v>
      </c>
      <c r="EE131" s="8"/>
    </row>
    <row r="132" spans="2:135" ht="18" customHeight="1" x14ac:dyDescent="0.25">
      <c r="B132" s="637"/>
      <c r="C132" s="638"/>
      <c r="D132" s="26" t="s">
        <v>172</v>
      </c>
      <c r="E132" s="283">
        <f>E67/E62</f>
        <v>2.4828156822810592</v>
      </c>
      <c r="F132" s="364">
        <f t="shared" ref="F132:BM132" si="240">F67/F62</f>
        <v>2.3946064942212439</v>
      </c>
      <c r="G132" s="283">
        <f t="shared" si="240"/>
        <v>3.7853730246233002</v>
      </c>
      <c r="H132" s="364">
        <f t="shared" si="240"/>
        <v>2.7148750859500344</v>
      </c>
      <c r="I132" s="283">
        <f t="shared" si="240"/>
        <v>3.6141854099726287</v>
      </c>
      <c r="J132" s="364">
        <f t="shared" si="240"/>
        <v>2.5709061821506114</v>
      </c>
      <c r="K132" s="283">
        <f t="shared" si="240"/>
        <v>0.42146885728298183</v>
      </c>
      <c r="L132" s="364">
        <f t="shared" si="240"/>
        <v>3.4863776980922854</v>
      </c>
      <c r="M132" s="283">
        <f t="shared" si="240"/>
        <v>5.5413032324268858</v>
      </c>
      <c r="N132" s="364">
        <f t="shared" si="240"/>
        <v>1.3864596220297769</v>
      </c>
      <c r="O132" s="283">
        <f t="shared" si="240"/>
        <v>0.94597423135959813</v>
      </c>
      <c r="P132" s="364">
        <f t="shared" si="240"/>
        <v>0.16216810510692101</v>
      </c>
      <c r="Q132" s="283">
        <f t="shared" si="240"/>
        <v>2.3138409760201935</v>
      </c>
      <c r="R132" s="364">
        <f t="shared" si="240"/>
        <v>1.6327780499755022</v>
      </c>
      <c r="S132" s="283">
        <f t="shared" si="240"/>
        <v>2.8152941176470589</v>
      </c>
      <c r="T132" s="364">
        <f t="shared" si="240"/>
        <v>2.1499060150375939</v>
      </c>
      <c r="U132" s="283">
        <f t="shared" si="240"/>
        <v>2.9545454545454546</v>
      </c>
      <c r="V132" s="364">
        <f t="shared" si="240"/>
        <v>0.91360281324388659</v>
      </c>
      <c r="W132" s="283">
        <f t="shared" si="240"/>
        <v>2.0777777777777779</v>
      </c>
      <c r="X132" s="364">
        <f t="shared" si="240"/>
        <v>1.7843289371605897</v>
      </c>
      <c r="Y132" s="283">
        <f t="shared" si="240"/>
        <v>0.28281972958875989</v>
      </c>
      <c r="Z132" s="364">
        <f t="shared" si="240"/>
        <v>1.4488636363636365</v>
      </c>
      <c r="AA132" s="283">
        <f t="shared" si="240"/>
        <v>1.2121212121212122</v>
      </c>
      <c r="AB132" s="364">
        <f t="shared" si="240"/>
        <v>0.1178343949044586</v>
      </c>
      <c r="AC132" s="283">
        <f t="shared" si="240"/>
        <v>0.85</v>
      </c>
      <c r="AD132" s="364">
        <f t="shared" si="240"/>
        <v>0</v>
      </c>
      <c r="AE132" s="283">
        <f t="shared" si="240"/>
        <v>0</v>
      </c>
      <c r="AF132" s="364">
        <f t="shared" si="240"/>
        <v>0</v>
      </c>
      <c r="AG132" s="283">
        <f t="shared" si="240"/>
        <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8"/>
      <c r="C136" s="633"/>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v>0</v>
      </c>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v>100</v>
      </c>
      <c r="F140" s="2">
        <v>100</v>
      </c>
      <c r="G140" s="2">
        <v>100</v>
      </c>
      <c r="H140" s="2">
        <v>100</v>
      </c>
      <c r="I140" s="2">
        <v>100</v>
      </c>
      <c r="J140" s="2">
        <v>100</v>
      </c>
      <c r="K140" s="2">
        <v>100</v>
      </c>
      <c r="L140" s="2">
        <v>100</v>
      </c>
      <c r="M140" s="2">
        <v>100</v>
      </c>
      <c r="N140" s="2">
        <v>100</v>
      </c>
      <c r="O140" s="2">
        <v>100</v>
      </c>
      <c r="P140" s="2">
        <v>100</v>
      </c>
      <c r="Q140" s="2">
        <v>100</v>
      </c>
      <c r="R140" s="2">
        <v>100</v>
      </c>
      <c r="S140" s="2">
        <v>100</v>
      </c>
      <c r="T140" s="2">
        <v>100</v>
      </c>
      <c r="U140" s="2">
        <v>100</v>
      </c>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thickBot="1" x14ac:dyDescent="0.45">
      <c r="B147" s="626" t="s">
        <v>289</v>
      </c>
      <c r="C147" s="632"/>
      <c r="D147" s="239" t="s">
        <v>266</v>
      </c>
      <c r="E147" s="476" t="s">
        <v>589</v>
      </c>
      <c r="F147" s="476" t="s">
        <v>589</v>
      </c>
      <c r="G147" s="476" t="s">
        <v>589</v>
      </c>
      <c r="H147" s="476" t="s">
        <v>589</v>
      </c>
      <c r="I147" s="476" t="s">
        <v>589</v>
      </c>
      <c r="J147" s="476" t="s">
        <v>589</v>
      </c>
      <c r="K147" s="476" t="s">
        <v>589</v>
      </c>
      <c r="L147" s="476" t="s">
        <v>589</v>
      </c>
      <c r="M147" s="476" t="s">
        <v>589</v>
      </c>
      <c r="N147" s="476" t="s">
        <v>589</v>
      </c>
      <c r="O147" s="476" t="s">
        <v>589</v>
      </c>
      <c r="P147" s="476" t="s">
        <v>589</v>
      </c>
      <c r="Q147" s="476" t="s">
        <v>589</v>
      </c>
      <c r="R147" s="476" t="s">
        <v>589</v>
      </c>
      <c r="S147" s="476" t="s">
        <v>589</v>
      </c>
      <c r="T147" s="476" t="s">
        <v>589</v>
      </c>
      <c r="U147" s="476" t="s">
        <v>589</v>
      </c>
      <c r="V147" s="476" t="s">
        <v>589</v>
      </c>
      <c r="W147" s="476" t="s">
        <v>589</v>
      </c>
      <c r="X147" s="476" t="s">
        <v>589</v>
      </c>
      <c r="Y147" s="476" t="s">
        <v>589</v>
      </c>
      <c r="Z147" s="476" t="s">
        <v>589</v>
      </c>
      <c r="AA147" s="476" t="s">
        <v>589</v>
      </c>
      <c r="AB147" s="476" t="s">
        <v>589</v>
      </c>
      <c r="AC147" s="476" t="s">
        <v>589</v>
      </c>
      <c r="AD147" s="478" t="s">
        <v>284</v>
      </c>
      <c r="AE147" s="476" t="s">
        <v>284</v>
      </c>
      <c r="AF147" s="478" t="s">
        <v>284</v>
      </c>
      <c r="AG147" s="476" t="s">
        <v>284</v>
      </c>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thickBot="1" x14ac:dyDescent="0.45">
      <c r="B148" s="628"/>
      <c r="C148" s="633"/>
      <c r="D148" s="240" t="s">
        <v>268</v>
      </c>
      <c r="E148" s="476" t="s">
        <v>589</v>
      </c>
      <c r="F148" s="476" t="s">
        <v>589</v>
      </c>
      <c r="G148" s="476" t="s">
        <v>589</v>
      </c>
      <c r="H148" s="476" t="s">
        <v>589</v>
      </c>
      <c r="I148" s="476" t="s">
        <v>589</v>
      </c>
      <c r="J148" s="476" t="s">
        <v>589</v>
      </c>
      <c r="K148" s="476" t="s">
        <v>589</v>
      </c>
      <c r="L148" s="476" t="s">
        <v>589</v>
      </c>
      <c r="M148" s="476" t="s">
        <v>589</v>
      </c>
      <c r="N148" s="476" t="s">
        <v>589</v>
      </c>
      <c r="O148" s="476" t="s">
        <v>589</v>
      </c>
      <c r="P148" s="476" t="s">
        <v>589</v>
      </c>
      <c r="Q148" s="476" t="s">
        <v>589</v>
      </c>
      <c r="R148" s="476" t="s">
        <v>589</v>
      </c>
      <c r="S148" s="476" t="s">
        <v>589</v>
      </c>
      <c r="T148" s="476" t="s">
        <v>589</v>
      </c>
      <c r="U148" s="476" t="s">
        <v>589</v>
      </c>
      <c r="V148" s="371" t="s">
        <v>283</v>
      </c>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thickBot="1" x14ac:dyDescent="0.45">
      <c r="B149" s="628"/>
      <c r="C149" s="633"/>
      <c r="D149" s="240" t="s">
        <v>270</v>
      </c>
      <c r="E149" s="476" t="s">
        <v>589</v>
      </c>
      <c r="F149" s="476" t="s">
        <v>589</v>
      </c>
      <c r="G149" s="476" t="s">
        <v>589</v>
      </c>
      <c r="H149" s="476" t="s">
        <v>589</v>
      </c>
      <c r="I149" s="476" t="s">
        <v>589</v>
      </c>
      <c r="J149" s="476" t="s">
        <v>589</v>
      </c>
      <c r="K149" s="476" t="s">
        <v>589</v>
      </c>
      <c r="L149" s="476" t="s">
        <v>589</v>
      </c>
      <c r="M149" s="476" t="s">
        <v>589</v>
      </c>
      <c r="N149" s="371" t="s">
        <v>589</v>
      </c>
      <c r="O149" s="371" t="s">
        <v>589</v>
      </c>
      <c r="P149" s="371" t="s">
        <v>589</v>
      </c>
      <c r="Q149" s="371" t="s">
        <v>589</v>
      </c>
      <c r="R149" s="371" t="s">
        <v>589</v>
      </c>
      <c r="S149" s="371" t="s">
        <v>589</v>
      </c>
      <c r="T149" s="371" t="s">
        <v>589</v>
      </c>
      <c r="U149" s="371" t="s">
        <v>589</v>
      </c>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476" t="s">
        <v>589</v>
      </c>
      <c r="F150" s="476" t="s">
        <v>589</v>
      </c>
      <c r="G150" s="476" t="s">
        <v>589</v>
      </c>
      <c r="H150" s="476" t="s">
        <v>589</v>
      </c>
      <c r="I150" s="476" t="s">
        <v>589</v>
      </c>
      <c r="J150" s="476" t="s">
        <v>589</v>
      </c>
      <c r="K150" s="476" t="s">
        <v>589</v>
      </c>
      <c r="L150" s="476" t="s">
        <v>589</v>
      </c>
      <c r="M150" s="285" t="s">
        <v>589</v>
      </c>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t="s">
        <v>589</v>
      </c>
      <c r="F151" s="285" t="s">
        <v>589</v>
      </c>
      <c r="G151" s="285" t="s">
        <v>589</v>
      </c>
      <c r="H151" s="285" t="s">
        <v>589</v>
      </c>
      <c r="I151" s="285" t="s">
        <v>589</v>
      </c>
      <c r="J151" s="285" t="s">
        <v>589</v>
      </c>
      <c r="K151" s="285" t="s">
        <v>589</v>
      </c>
      <c r="L151" s="285" t="s">
        <v>589</v>
      </c>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343</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344</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345</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346</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347</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348</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349</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350</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351</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352</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selectLockedCells="1" selectUnlockedCells="1"/>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8:L150 E147:ED147 M148:M149 N148:U148">
      <formula1>"ب7,پرداخت شد,کسر شد,منحل شده"</formula1>
    </dataValidation>
    <dataValidation type="list" allowBlank="1" showInputMessage="1" showErrorMessage="1" sqref="V148:ED148">
      <formula1>"پ9,پرداخت شد,کسر شد,منحل شده"</formula1>
    </dataValidation>
    <dataValidation type="list" allowBlank="1" showInputMessage="1" showErrorMessage="1" sqref="N149:ED149">
      <formula1>"ت1,پرداخت شد,کسر شد,منحل شده"</formula1>
    </dataValidation>
    <dataValidation type="list" allowBlank="1" showInputMessage="1" showErrorMessage="1" sqref="M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F13"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ايلام</v>
      </c>
      <c r="D4" s="422" t="str">
        <f>payesh!E4</f>
        <v>مهران</v>
      </c>
      <c r="E4" s="422" t="str">
        <f>payesh!E5</f>
        <v>شهرک اسلامیه</v>
      </c>
      <c r="F4" s="422" t="str">
        <f>payesh!E6</f>
        <v>یاس</v>
      </c>
      <c r="G4" s="422" t="str">
        <f>payesh!E10</f>
        <v>موسسه طراوت</v>
      </c>
      <c r="H4" s="422" t="str">
        <f>payesh!E13</f>
        <v>صمیمیان</v>
      </c>
      <c r="I4" s="423">
        <f>payesh!E14</f>
        <v>9369029071</v>
      </c>
      <c r="J4" s="422" t="str">
        <f>payesh!E9</f>
        <v>ترابی</v>
      </c>
      <c r="K4" s="422" t="str">
        <f>payesh!E18</f>
        <v>ت 9</v>
      </c>
      <c r="L4" s="422" t="str">
        <f>payesh!E8</f>
        <v>فعال</v>
      </c>
      <c r="M4" s="422">
        <f>payesh!E46</f>
        <v>28</v>
      </c>
      <c r="N4" s="423">
        <f>payesh!E17</f>
        <v>7781998727</v>
      </c>
      <c r="O4" s="423">
        <f>payesh!E16</f>
        <v>31</v>
      </c>
      <c r="P4" s="422" t="str">
        <f>payesh!E19</f>
        <v>زهراناصرنيا</v>
      </c>
      <c r="Q4" s="422" t="str">
        <f>payesh!E20</f>
        <v>فرخنده اندوز</v>
      </c>
      <c r="R4" s="422" t="str">
        <f>payesh!E21</f>
        <v>زيباصفري</v>
      </c>
      <c r="S4" s="422">
        <f>payesh!$E$55</f>
        <v>1500000</v>
      </c>
      <c r="T4" s="445" t="str">
        <f>payesh!E64</f>
        <v>1393/03/27</v>
      </c>
      <c r="U4" s="422">
        <f>payesh!$E$56</f>
        <v>1500000</v>
      </c>
      <c r="V4" s="445" t="str">
        <f>payesh!E65</f>
        <v>1393/07/19</v>
      </c>
      <c r="W4" s="422">
        <f>payesh!E78</f>
        <v>0</v>
      </c>
      <c r="X4" s="422">
        <f>payesh!E79</f>
        <v>0</v>
      </c>
      <c r="Y4" s="422" t="str">
        <f>payesh!$E$83</f>
        <v>1393/08/17</v>
      </c>
      <c r="Z4" s="422">
        <f>payesh!$E$84</f>
        <v>0</v>
      </c>
      <c r="AA4" s="422">
        <f>payesh!E86</f>
        <v>150000000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مهران</v>
      </c>
      <c r="E5" s="430" t="str">
        <f>payesh!F5</f>
        <v>شهرک اسلامیه</v>
      </c>
      <c r="F5" s="430" t="str">
        <f>payesh!F6</f>
        <v>نرگس</v>
      </c>
      <c r="G5" s="430" t="str">
        <f>payesh!F10</f>
        <v>موسسه طراوت</v>
      </c>
      <c r="H5" s="430" t="str">
        <f>payesh!F13</f>
        <v>صمیمیان</v>
      </c>
      <c r="I5" s="431">
        <f>payesh!F14</f>
        <v>9369029071</v>
      </c>
      <c r="J5" s="430" t="str">
        <f>payesh!F9</f>
        <v>ترابی</v>
      </c>
      <c r="K5" s="430" t="str">
        <f>payesh!F18</f>
        <v>ت 9</v>
      </c>
      <c r="L5" s="430" t="str">
        <f>payesh!F8</f>
        <v>فعال</v>
      </c>
      <c r="M5" s="430">
        <f>payesh!F46</f>
        <v>28</v>
      </c>
      <c r="N5" s="431">
        <f>payesh!F17</f>
        <v>701657084</v>
      </c>
      <c r="O5" s="431">
        <f>payesh!F16</f>
        <v>31</v>
      </c>
      <c r="P5" s="430" t="str">
        <f>payesh!F19</f>
        <v>کبری تاور</v>
      </c>
      <c r="Q5" s="430" t="str">
        <f>payesh!F20</f>
        <v>حمديه تاور</v>
      </c>
      <c r="R5" s="430" t="str">
        <f>payesh!F21</f>
        <v>مريم حسين زاده</v>
      </c>
      <c r="S5" s="430">
        <f>payesh!$F$55</f>
        <v>1500000</v>
      </c>
      <c r="T5" s="446" t="str">
        <f>payesh!F64</f>
        <v>1393/03/27</v>
      </c>
      <c r="U5" s="430">
        <f>payesh!$F$56</f>
        <v>1500000</v>
      </c>
      <c r="V5" s="446" t="str">
        <f>payesh!F65</f>
        <v>1393/07/19</v>
      </c>
      <c r="W5" s="430">
        <f>payesh!F78</f>
        <v>0</v>
      </c>
      <c r="X5" s="430">
        <f>payesh!F79</f>
        <v>0</v>
      </c>
      <c r="Y5" s="430" t="str">
        <f>payesh!$F$83</f>
        <v>1393/08/17</v>
      </c>
      <c r="Z5" s="430">
        <f>payesh!$F$84</f>
        <v>0</v>
      </c>
      <c r="AA5" s="430">
        <f>payesh!F86</f>
        <v>12500000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مهران</v>
      </c>
      <c r="E6" s="422" t="str">
        <f>payesh!G5</f>
        <v>شهرک اسلامیه</v>
      </c>
      <c r="F6" s="422" t="str">
        <f>payesh!G6</f>
        <v>آرش</v>
      </c>
      <c r="G6" s="422" t="str">
        <f>payesh!G10</f>
        <v>موسسه طراوت</v>
      </c>
      <c r="H6" s="422" t="str">
        <f>payesh!G13</f>
        <v>صمیمیان</v>
      </c>
      <c r="I6" s="423">
        <f>payesh!G14</f>
        <v>9369029071</v>
      </c>
      <c r="J6" s="422" t="str">
        <f>payesh!G9</f>
        <v>ترابی</v>
      </c>
      <c r="K6" s="422" t="str">
        <f>payesh!G18</f>
        <v>ت 9</v>
      </c>
      <c r="L6" s="422" t="str">
        <f>payesh!G8</f>
        <v>فعال</v>
      </c>
      <c r="M6" s="422">
        <f>payesh!G46</f>
        <v>0</v>
      </c>
      <c r="N6" s="423">
        <f>payesh!G17</f>
        <v>777913405</v>
      </c>
      <c r="O6" s="423">
        <f>payesh!G16</f>
        <v>31</v>
      </c>
      <c r="P6" s="422" t="str">
        <f>payesh!G19</f>
        <v>پريساجوانمرديان</v>
      </c>
      <c r="Q6" s="422" t="str">
        <f>payesh!G20</f>
        <v>مريم غياثي</v>
      </c>
      <c r="R6" s="422" t="str">
        <f>payesh!G21</f>
        <v>ساميه غياثي</v>
      </c>
      <c r="S6" s="422">
        <f>payesh!$G$55</f>
        <v>1500000</v>
      </c>
      <c r="T6" s="445" t="str">
        <f>payesh!G64</f>
        <v>1393/03/27</v>
      </c>
      <c r="U6" s="422">
        <f>payesh!$G$56</f>
        <v>1500000</v>
      </c>
      <c r="V6" s="445" t="str">
        <f>payesh!G65</f>
        <v>1393/07/19</v>
      </c>
      <c r="W6" s="422">
        <f>payesh!G78</f>
        <v>0</v>
      </c>
      <c r="X6" s="422">
        <f>payesh!G79</f>
        <v>0</v>
      </c>
      <c r="Y6" s="422" t="str">
        <f>payesh!$G$83</f>
        <v>1393/08/17</v>
      </c>
      <c r="Z6" s="422">
        <f>payesh!$G$84</f>
        <v>0</v>
      </c>
      <c r="AA6" s="422">
        <f>payesh!G86</f>
        <v>155000000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مهران</v>
      </c>
      <c r="E7" s="430" t="str">
        <f>payesh!H5</f>
        <v>شهرک اسلامیه</v>
      </c>
      <c r="F7" s="430" t="str">
        <f>payesh!H6</f>
        <v>بهار</v>
      </c>
      <c r="G7" s="430" t="str">
        <f>payesh!H10</f>
        <v>موسسه طراوت</v>
      </c>
      <c r="H7" s="430" t="str">
        <f>payesh!H13</f>
        <v>صمیمیان</v>
      </c>
      <c r="I7" s="431">
        <f>payesh!H14</f>
        <v>9369029071</v>
      </c>
      <c r="J7" s="430" t="str">
        <f>payesh!H9</f>
        <v>ترابی</v>
      </c>
      <c r="K7" s="430" t="str">
        <f>payesh!H18</f>
        <v>ت 9</v>
      </c>
      <c r="L7" s="430" t="str">
        <f>payesh!H8</f>
        <v>فعال</v>
      </c>
      <c r="M7" s="430">
        <f>payesh!H46</f>
        <v>0</v>
      </c>
      <c r="N7" s="431">
        <f>payesh!H17</f>
        <v>778214699</v>
      </c>
      <c r="O7" s="431">
        <f>payesh!H16</f>
        <v>31</v>
      </c>
      <c r="P7" s="430" t="str">
        <f>payesh!H19</f>
        <v>نوريه فيروزاده</v>
      </c>
      <c r="Q7" s="430" t="str">
        <f>payesh!H20</f>
        <v>نوريه اندوز</v>
      </c>
      <c r="R7" s="430" t="str">
        <f>payesh!H21</f>
        <v>فريبابرجي</v>
      </c>
      <c r="S7" s="430">
        <f>payesh!$H$55</f>
        <v>1500000</v>
      </c>
      <c r="T7" s="446" t="str">
        <f>payesh!H64</f>
        <v>1393/03/27</v>
      </c>
      <c r="U7" s="430">
        <f>payesh!$H$56</f>
        <v>1500000</v>
      </c>
      <c r="V7" s="446" t="str">
        <f>payesh!H65</f>
        <v>1393/07/19</v>
      </c>
      <c r="W7" s="430">
        <f>payesh!H78</f>
        <v>0</v>
      </c>
      <c r="X7" s="430">
        <f>payesh!H79</f>
        <v>0</v>
      </c>
      <c r="Y7" s="430" t="str">
        <f>payesh!$H$83</f>
        <v>1393/08/17</v>
      </c>
      <c r="Z7" s="430">
        <f>payesh!$H$84</f>
        <v>0</v>
      </c>
      <c r="AA7" s="430">
        <f>payesh!H86</f>
        <v>130000000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مهران</v>
      </c>
      <c r="E8" s="422" t="str">
        <f>payesh!I5</f>
        <v>شهرک اسلامیه</v>
      </c>
      <c r="F8" s="422" t="str">
        <f>payesh!I6</f>
        <v>آلاله</v>
      </c>
      <c r="G8" s="422" t="str">
        <f>payesh!I10</f>
        <v>موسسه طراوت</v>
      </c>
      <c r="H8" s="422" t="str">
        <f>payesh!I13</f>
        <v>صمیمیان</v>
      </c>
      <c r="I8" s="423">
        <f>payesh!I14</f>
        <v>9369029071</v>
      </c>
      <c r="J8" s="422" t="str">
        <f>payesh!I9</f>
        <v>ترابی</v>
      </c>
      <c r="K8" s="422" t="str">
        <f>payesh!I18</f>
        <v>ت 9</v>
      </c>
      <c r="L8" s="422" t="str">
        <f>payesh!I8</f>
        <v>فعال</v>
      </c>
      <c r="M8" s="422">
        <f>payesh!I46</f>
        <v>0</v>
      </c>
      <c r="N8" s="423">
        <f>payesh!I17</f>
        <v>701657084</v>
      </c>
      <c r="O8" s="423">
        <f>payesh!I16</f>
        <v>31</v>
      </c>
      <c r="P8" s="422" t="str">
        <f>payesh!I19</f>
        <v>صبيحه فتحي</v>
      </c>
      <c r="Q8" s="422" t="str">
        <f>payesh!I20</f>
        <v>زهرامامی</v>
      </c>
      <c r="R8" s="422" t="str">
        <f>payesh!I21</f>
        <v>فاطمه سليماني</v>
      </c>
      <c r="S8" s="422">
        <f>payesh!$I$55</f>
        <v>1500000</v>
      </c>
      <c r="T8" s="445" t="str">
        <f>payesh!I64</f>
        <v>1393/03/27</v>
      </c>
      <c r="U8" s="422">
        <f>payesh!$I$56</f>
        <v>1500000</v>
      </c>
      <c r="V8" s="445" t="str">
        <f>payesh!I65</f>
        <v>1393/07/19</v>
      </c>
      <c r="W8" s="422">
        <f>payesh!I78</f>
        <v>0</v>
      </c>
      <c r="X8" s="422">
        <f>payesh!I79</f>
        <v>0</v>
      </c>
      <c r="Y8" s="422" t="str">
        <f>payesh!$I$83</f>
        <v>1393/08/17</v>
      </c>
      <c r="Z8" s="422">
        <f>payesh!$I$84</f>
        <v>0</v>
      </c>
      <c r="AA8" s="422">
        <f>payesh!I86</f>
        <v>15000000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مهران</v>
      </c>
      <c r="E9" s="430" t="str">
        <f>payesh!J5</f>
        <v>شهرک اسلامیه</v>
      </c>
      <c r="F9" s="430" t="str">
        <f>payesh!J6</f>
        <v>سارینا</v>
      </c>
      <c r="G9" s="430" t="str">
        <f>payesh!J10</f>
        <v>موسسه طراوت</v>
      </c>
      <c r="H9" s="430" t="str">
        <f>payesh!J13</f>
        <v>صمیمیان</v>
      </c>
      <c r="I9" s="431">
        <f>payesh!J14</f>
        <v>9369029071</v>
      </c>
      <c r="J9" s="430" t="str">
        <f>payesh!J9</f>
        <v>ترابی</v>
      </c>
      <c r="K9" s="430" t="str">
        <f>payesh!J18</f>
        <v>ت 9</v>
      </c>
      <c r="L9" s="430" t="str">
        <f>payesh!J8</f>
        <v>فعال</v>
      </c>
      <c r="M9" s="430">
        <f>payesh!J46</f>
        <v>28</v>
      </c>
      <c r="N9" s="431">
        <f>payesh!J17</f>
        <v>701666350</v>
      </c>
      <c r="O9" s="431">
        <f>payesh!J16</f>
        <v>31</v>
      </c>
      <c r="P9" s="430" t="str">
        <f>payesh!J19</f>
        <v>آمنه تاشک</v>
      </c>
      <c r="Q9" s="430" t="str">
        <f>payesh!J20</f>
        <v>طاهره مامی</v>
      </c>
      <c r="R9" s="430" t="str">
        <f>payesh!J21</f>
        <v>مريم آبروشن</v>
      </c>
      <c r="S9" s="430">
        <f>payesh!$J$55</f>
        <v>1500000</v>
      </c>
      <c r="T9" s="446" t="str">
        <f>payesh!J64</f>
        <v>1393/03/27</v>
      </c>
      <c r="U9" s="430">
        <f>payesh!$J$56</f>
        <v>1500000</v>
      </c>
      <c r="V9" s="446" t="str">
        <f>payesh!J65</f>
        <v>1393/07/19</v>
      </c>
      <c r="W9" s="430">
        <f>payesh!J78</f>
        <v>0</v>
      </c>
      <c r="X9" s="430">
        <f>payesh!J79</f>
        <v>0</v>
      </c>
      <c r="Y9" s="430" t="str">
        <f>payesh!$J$83</f>
        <v>1393/08/17</v>
      </c>
      <c r="Z9" s="430">
        <f>payesh!$J$84</f>
        <v>0</v>
      </c>
      <c r="AA9" s="430">
        <f>payesh!J86</f>
        <v>155000000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مهران</v>
      </c>
      <c r="E10" s="422" t="str">
        <f>payesh!K5</f>
        <v>گلان</v>
      </c>
      <c r="F10" s="422" t="str">
        <f>payesh!K6</f>
        <v>ترنم</v>
      </c>
      <c r="G10" s="422" t="str">
        <f>payesh!K10</f>
        <v>موسسه طراوت</v>
      </c>
      <c r="H10" s="422" t="str">
        <f>payesh!K13</f>
        <v>امیدیان</v>
      </c>
      <c r="I10" s="423">
        <f>payesh!K14</f>
        <v>9187442514</v>
      </c>
      <c r="J10" s="422" t="str">
        <f>payesh!K9</f>
        <v>ترابی</v>
      </c>
      <c r="K10" s="422" t="str">
        <f>payesh!K18</f>
        <v>ت 9</v>
      </c>
      <c r="L10" s="422" t="str">
        <f>payesh!K8</f>
        <v>فعال</v>
      </c>
      <c r="M10" s="422">
        <f>payesh!K46</f>
        <v>0</v>
      </c>
      <c r="N10" s="423">
        <f>payesh!K17</f>
        <v>712532765</v>
      </c>
      <c r="O10" s="423">
        <f>payesh!K16</f>
        <v>21</v>
      </c>
      <c r="P10" s="422" t="str">
        <f>payesh!K19</f>
        <v>مریم علی محمدی</v>
      </c>
      <c r="Q10" s="422" t="str">
        <f>payesh!K20</f>
        <v>طیبه علی محمدی</v>
      </c>
      <c r="R10" s="422" t="str">
        <f>payesh!K21</f>
        <v>نسترن علی محمدی</v>
      </c>
      <c r="S10" s="422">
        <f>payesh!$K$55</f>
        <v>1500000</v>
      </c>
      <c r="T10" s="445" t="str">
        <f>payesh!K64</f>
        <v>1393/03/27</v>
      </c>
      <c r="U10" s="422">
        <f>payesh!$K$56</f>
        <v>1500000</v>
      </c>
      <c r="V10" s="445" t="str">
        <f>payesh!K65</f>
        <v>1393/07/19</v>
      </c>
      <c r="W10" s="422">
        <f>payesh!K78</f>
        <v>0</v>
      </c>
      <c r="X10" s="422">
        <f>payesh!K79</f>
        <v>0</v>
      </c>
      <c r="Y10" s="422" t="str">
        <f>payesh!$K$83</f>
        <v>1393/08/17</v>
      </c>
      <c r="Z10" s="422">
        <f>payesh!$K$84</f>
        <v>0</v>
      </c>
      <c r="AA10" s="422">
        <f>payesh!K86</f>
        <v>170000000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مهران</v>
      </c>
      <c r="E11" s="430" t="str">
        <f>payesh!L5</f>
        <v>گلان</v>
      </c>
      <c r="F11" s="430" t="str">
        <f>payesh!L6</f>
        <v>باران</v>
      </c>
      <c r="G11" s="430" t="str">
        <f>payesh!L10</f>
        <v>موسسه طراوت</v>
      </c>
      <c r="H11" s="430" t="str">
        <f>payesh!L13</f>
        <v>امیدیان</v>
      </c>
      <c r="I11" s="431">
        <f>payesh!L14</f>
        <v>9187442514</v>
      </c>
      <c r="J11" s="430" t="str">
        <f>payesh!L9</f>
        <v>ترابی</v>
      </c>
      <c r="K11" s="430" t="str">
        <f>payesh!L18</f>
        <v>ت 9</v>
      </c>
      <c r="L11" s="430" t="str">
        <f>payesh!L8</f>
        <v>فعال</v>
      </c>
      <c r="M11" s="430">
        <f>payesh!L46</f>
        <v>28</v>
      </c>
      <c r="N11" s="431">
        <f>payesh!L17</f>
        <v>703429373</v>
      </c>
      <c r="O11" s="431">
        <f>payesh!L16</f>
        <v>31</v>
      </c>
      <c r="P11" s="430" t="str">
        <f>payesh!L19</f>
        <v>الهام کرمی</v>
      </c>
      <c r="Q11" s="430" t="str">
        <f>payesh!L20</f>
        <v>لیلاشیخمرادی</v>
      </c>
      <c r="R11" s="430" t="str">
        <f>payesh!L21</f>
        <v>زینب بزم آرا</v>
      </c>
      <c r="S11" s="430">
        <f>payesh!$L$55</f>
        <v>1500000</v>
      </c>
      <c r="T11" s="446" t="str">
        <f>payesh!L64</f>
        <v>1393/03/27</v>
      </c>
      <c r="U11" s="430">
        <f>payesh!$L$56</f>
        <v>1500000</v>
      </c>
      <c r="V11" s="446" t="str">
        <f>payesh!L65</f>
        <v>1393/07/19</v>
      </c>
      <c r="W11" s="430">
        <f>payesh!L78</f>
        <v>0</v>
      </c>
      <c r="X11" s="430">
        <f>payesh!L79</f>
        <v>0</v>
      </c>
      <c r="Y11" s="430" t="str">
        <f>payesh!$L$83</f>
        <v>1393/08/17</v>
      </c>
      <c r="Z11" s="430">
        <f>payesh!$L$84</f>
        <v>0</v>
      </c>
      <c r="AA11" s="430">
        <f>payesh!L86</f>
        <v>155000000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مهران</v>
      </c>
      <c r="E12" s="422" t="str">
        <f>payesh!M5</f>
        <v>ریکا</v>
      </c>
      <c r="F12" s="422" t="str">
        <f>payesh!M6</f>
        <v>شادان</v>
      </c>
      <c r="G12" s="422" t="str">
        <f>payesh!M10</f>
        <v>موسسه طراوت</v>
      </c>
      <c r="H12" s="422" t="str">
        <f>payesh!M13</f>
        <v>امیدیان</v>
      </c>
      <c r="I12" s="423">
        <f>payesh!M14</f>
        <v>9187442514</v>
      </c>
      <c r="J12" s="422" t="str">
        <f>payesh!M9</f>
        <v>ترابی</v>
      </c>
      <c r="K12" s="422" t="str">
        <f>payesh!M18</f>
        <v>ت 7</v>
      </c>
      <c r="L12" s="422" t="str">
        <f>payesh!M8</f>
        <v>فعال</v>
      </c>
      <c r="M12" s="422">
        <f>payesh!M46</f>
        <v>0</v>
      </c>
      <c r="N12" s="423">
        <f>payesh!M17</f>
        <v>475916354</v>
      </c>
      <c r="O12" s="423">
        <f>payesh!M16</f>
        <v>21</v>
      </c>
      <c r="P12" s="422" t="str">
        <f>payesh!M19</f>
        <v>فاطمه فتح اللهی</v>
      </c>
      <c r="Q12" s="422" t="str">
        <f>payesh!M20</f>
        <v>فریبافتح اللهی</v>
      </c>
      <c r="R12" s="422" t="str">
        <f>payesh!M21</f>
        <v>زینب فتح اللهی</v>
      </c>
      <c r="S12" s="422">
        <f>payesh!$M$55</f>
        <v>1500000</v>
      </c>
      <c r="T12" s="445" t="str">
        <f>payesh!M64</f>
        <v>1393/03/27</v>
      </c>
      <c r="U12" s="422">
        <f>payesh!$M$56</f>
        <v>1500000</v>
      </c>
      <c r="V12" s="445" t="str">
        <f>payesh!M65</f>
        <v>1393/07/19</v>
      </c>
      <c r="W12" s="422">
        <f>payesh!M78</f>
        <v>0</v>
      </c>
      <c r="X12" s="422">
        <f>payesh!M79</f>
        <v>0</v>
      </c>
      <c r="Y12" s="422" t="str">
        <f>payesh!$M$83</f>
        <v>1393/08/17</v>
      </c>
      <c r="Z12" s="422">
        <f>payesh!$M$84</f>
        <v>0</v>
      </c>
      <c r="AA12" s="422">
        <f>payesh!M86</f>
        <v>180000000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مهران</v>
      </c>
      <c r="E13" s="430" t="str">
        <f>payesh!N5</f>
        <v>گلان</v>
      </c>
      <c r="F13" s="430" t="str">
        <f>payesh!N6</f>
        <v>آفتاب</v>
      </c>
      <c r="G13" s="430" t="str">
        <f>payesh!N10</f>
        <v>موسسه طراوت</v>
      </c>
      <c r="H13" s="430" t="str">
        <f>payesh!N13</f>
        <v>امیدیان</v>
      </c>
      <c r="I13" s="431">
        <f>payesh!N14</f>
        <v>9187442514</v>
      </c>
      <c r="J13" s="430" t="str">
        <f>payesh!N9</f>
        <v>ترابی</v>
      </c>
      <c r="K13" s="430" t="str">
        <f>payesh!N18</f>
        <v>ت 5</v>
      </c>
      <c r="L13" s="430" t="str">
        <f>payesh!N8</f>
        <v>فعال</v>
      </c>
      <c r="M13" s="430">
        <f>payesh!N46</f>
        <v>25</v>
      </c>
      <c r="N13" s="431">
        <f>payesh!N17</f>
        <v>729938483</v>
      </c>
      <c r="O13" s="431">
        <f>payesh!N16</f>
        <v>20</v>
      </c>
      <c r="P13" s="430" t="str">
        <f>payesh!N19</f>
        <v>مهنازعسگری</v>
      </c>
      <c r="Q13" s="430" t="str">
        <f>payesh!N20</f>
        <v>زهراعلی محمدی</v>
      </c>
      <c r="R13" s="430" t="str">
        <f>payesh!N21</f>
        <v>فاطمه علی محمدی</v>
      </c>
      <c r="S13" s="430">
        <f>payesh!$N$55</f>
        <v>1500000</v>
      </c>
      <c r="T13" s="446" t="str">
        <f>payesh!N64</f>
        <v>1394/01/05</v>
      </c>
      <c r="U13" s="430">
        <f>payesh!$N$56</f>
        <v>1500000</v>
      </c>
      <c r="V13" s="446" t="str">
        <f>payesh!N65</f>
        <v>1394/05/12</v>
      </c>
      <c r="W13" s="430" t="str">
        <f>payesh!N78</f>
        <v>1394/5/25</v>
      </c>
      <c r="X13" s="430">
        <f>payesh!N79</f>
        <v>0</v>
      </c>
      <c r="Y13" s="430" t="str">
        <f>payesh!$N$83</f>
        <v>1394/6/23</v>
      </c>
      <c r="Z13" s="430">
        <f>payesh!$N$84</f>
        <v>0</v>
      </c>
      <c r="AA13" s="430">
        <f>payesh!N86</f>
        <v>200000000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مهران</v>
      </c>
      <c r="E14" s="422" t="str">
        <f>payesh!O5</f>
        <v>چالاب</v>
      </c>
      <c r="F14" s="422" t="str">
        <f>payesh!O6</f>
        <v>گل نرگس</v>
      </c>
      <c r="G14" s="422" t="str">
        <f>payesh!O10</f>
        <v>موسسه طراوت</v>
      </c>
      <c r="H14" s="422" t="str">
        <f>payesh!O13</f>
        <v>زارعي</v>
      </c>
      <c r="I14" s="423">
        <f>payesh!O14</f>
        <v>9187414826</v>
      </c>
      <c r="J14" s="422" t="str">
        <f>payesh!O9</f>
        <v>ترابی</v>
      </c>
      <c r="K14" s="422" t="str">
        <f>payesh!O18</f>
        <v>ت 5</v>
      </c>
      <c r="L14" s="422" t="str">
        <f>payesh!O8</f>
        <v>فعال</v>
      </c>
      <c r="M14" s="422">
        <f>payesh!O46</f>
        <v>25</v>
      </c>
      <c r="N14" s="423">
        <f>payesh!O17</f>
        <v>732104141</v>
      </c>
      <c r="O14" s="423">
        <f>payesh!O16</f>
        <v>21</v>
      </c>
      <c r="P14" s="422" t="str">
        <f>payesh!O19</f>
        <v>زهرامحمدی</v>
      </c>
      <c r="Q14" s="422" t="str">
        <f>payesh!O20</f>
        <v>صغری حسینی</v>
      </c>
      <c r="R14" s="422" t="str">
        <f>payesh!O21</f>
        <v>زینب سلیمانی</v>
      </c>
      <c r="S14" s="422">
        <f>payesh!$O$55</f>
        <v>1500000</v>
      </c>
      <c r="T14" s="445" t="str">
        <f>payesh!O64</f>
        <v>1394/03/03</v>
      </c>
      <c r="U14" s="422">
        <f>payesh!$O$56</f>
        <v>1500000</v>
      </c>
      <c r="V14" s="445" t="str">
        <f>payesh!O65</f>
        <v>1394/05/12</v>
      </c>
      <c r="W14" s="422" t="str">
        <f>payesh!O78</f>
        <v>1394/5/25</v>
      </c>
      <c r="X14" s="422">
        <f>payesh!O79</f>
        <v>0</v>
      </c>
      <c r="Y14" s="422" t="str">
        <f>payesh!$O$83</f>
        <v>1394/6/23</v>
      </c>
      <c r="Z14" s="422">
        <f>payesh!$O$84</f>
        <v>0</v>
      </c>
      <c r="AA14" s="422">
        <f>payesh!O86</f>
        <v>215000000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مهران</v>
      </c>
      <c r="E15" s="430" t="str">
        <f>payesh!P5</f>
        <v>چالاب</v>
      </c>
      <c r="F15" s="430" t="str">
        <f>payesh!P6</f>
        <v>گل نسترن</v>
      </c>
      <c r="G15" s="430" t="str">
        <f>payesh!P10</f>
        <v>موسسه طراوت</v>
      </c>
      <c r="H15" s="430" t="str">
        <f>payesh!P13</f>
        <v>زارعي</v>
      </c>
      <c r="I15" s="431">
        <f>payesh!P14</f>
        <v>9187414826</v>
      </c>
      <c r="J15" s="430" t="str">
        <f>payesh!P9</f>
        <v>ترابی</v>
      </c>
      <c r="K15" s="430" t="str">
        <f>payesh!P18</f>
        <v>ت 5</v>
      </c>
      <c r="L15" s="430" t="str">
        <f>payesh!P8</f>
        <v>فعال</v>
      </c>
      <c r="M15" s="430">
        <f>payesh!P46</f>
        <v>25</v>
      </c>
      <c r="N15" s="431">
        <f>payesh!P17</f>
        <v>732099790</v>
      </c>
      <c r="O15" s="431">
        <f>payesh!P16</f>
        <v>21</v>
      </c>
      <c r="P15" s="430" t="str">
        <f>payesh!P19</f>
        <v>مرضیه پذیرفته کار</v>
      </c>
      <c r="Q15" s="430" t="str">
        <f>payesh!P20</f>
        <v>فیروزه یارمحمدی</v>
      </c>
      <c r="R15" s="430" t="str">
        <f>payesh!P21</f>
        <v>فاطمه مرادی</v>
      </c>
      <c r="S15" s="430">
        <f>payesh!$P$55</f>
        <v>1500000</v>
      </c>
      <c r="T15" s="446" t="str">
        <f>payesh!P64</f>
        <v>1394/01/05</v>
      </c>
      <c r="U15" s="430">
        <f>payesh!$P$56</f>
        <v>1500000</v>
      </c>
      <c r="V15" s="446" t="str">
        <f>payesh!P65</f>
        <v>1394/05/12</v>
      </c>
      <c r="W15" s="430" t="str">
        <f>payesh!P78</f>
        <v>1394/5/25</v>
      </c>
      <c r="X15" s="430">
        <f>payesh!P79</f>
        <v>0</v>
      </c>
      <c r="Y15" s="430" t="str">
        <f>payesh!$P$83</f>
        <v>1394/6/23</v>
      </c>
      <c r="Z15" s="430">
        <f>payesh!$P$84</f>
        <v>0</v>
      </c>
      <c r="AA15" s="430">
        <f>payesh!P86</f>
        <v>185000000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مهران</v>
      </c>
      <c r="E16" s="422" t="str">
        <f>payesh!Q5</f>
        <v>چالاب</v>
      </c>
      <c r="F16" s="422" t="str">
        <f>payesh!Q6</f>
        <v>گل یاس</v>
      </c>
      <c r="G16" s="422" t="str">
        <f>payesh!Q10</f>
        <v>موسسه طراوت</v>
      </c>
      <c r="H16" s="422" t="str">
        <f>payesh!Q13</f>
        <v>زارعي</v>
      </c>
      <c r="I16" s="423">
        <f>payesh!Q14</f>
        <v>9187414826</v>
      </c>
      <c r="J16" s="422" t="str">
        <f>payesh!Q9</f>
        <v>ترابی</v>
      </c>
      <c r="K16" s="422" t="str">
        <f>payesh!Q18</f>
        <v>ت 5</v>
      </c>
      <c r="L16" s="422" t="str">
        <f>payesh!Q8</f>
        <v>فعال</v>
      </c>
      <c r="M16" s="422">
        <f>payesh!Q46</f>
        <v>25</v>
      </c>
      <c r="N16" s="423">
        <f>payesh!Q17</f>
        <v>733141960</v>
      </c>
      <c r="O16" s="423">
        <f>payesh!Q16</f>
        <v>22</v>
      </c>
      <c r="P16" s="422" t="str">
        <f>payesh!Q19</f>
        <v>مریم رجایی</v>
      </c>
      <c r="Q16" s="422" t="str">
        <f>payesh!Q20</f>
        <v>رقیه حسینی</v>
      </c>
      <c r="R16" s="422" t="str">
        <f>payesh!Q21</f>
        <v>صغری نصیری</v>
      </c>
      <c r="S16" s="422">
        <f>payesh!$Q$55</f>
        <v>1500000</v>
      </c>
      <c r="T16" s="445" t="str">
        <f>payesh!Q64</f>
        <v>1394/01/05</v>
      </c>
      <c r="U16" s="422">
        <f>payesh!$Q$56</f>
        <v>1500000</v>
      </c>
      <c r="V16" s="445" t="str">
        <f>payesh!Q65</f>
        <v>1394/05/12</v>
      </c>
      <c r="W16" s="422" t="str">
        <f>payesh!Q78</f>
        <v>1394/5/25</v>
      </c>
      <c r="X16" s="422">
        <f>payesh!Q79</f>
        <v>0</v>
      </c>
      <c r="Y16" s="422" t="str">
        <f>payesh!$Q$83</f>
        <v>1394/6/23</v>
      </c>
      <c r="Z16" s="422">
        <f>payesh!$Q$84</f>
        <v>0</v>
      </c>
      <c r="AA16" s="422">
        <f>payesh!Q86</f>
        <v>200000000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مهران</v>
      </c>
      <c r="E17" s="430" t="str">
        <f>payesh!R5</f>
        <v>چالاب</v>
      </c>
      <c r="F17" s="430" t="str">
        <f>payesh!R6</f>
        <v>طنین</v>
      </c>
      <c r="G17" s="430" t="str">
        <f>payesh!R10</f>
        <v>موسسه طراوت</v>
      </c>
      <c r="H17" s="430" t="str">
        <f>payesh!R13</f>
        <v>زارعي</v>
      </c>
      <c r="I17" s="431">
        <f>payesh!R14</f>
        <v>9187414826</v>
      </c>
      <c r="J17" s="430" t="str">
        <f>payesh!R9</f>
        <v>ترابی</v>
      </c>
      <c r="K17" s="430" t="str">
        <f>payesh!R18</f>
        <v>ت 5</v>
      </c>
      <c r="L17" s="430" t="str">
        <f>payesh!R8</f>
        <v>فعال</v>
      </c>
      <c r="M17" s="430">
        <f>payesh!R46</f>
        <v>25</v>
      </c>
      <c r="N17" s="431">
        <f>payesh!R17</f>
        <v>743156646</v>
      </c>
      <c r="O17" s="431">
        <f>payesh!R16</f>
        <v>22</v>
      </c>
      <c r="P17" s="430" t="str">
        <f>payesh!R19</f>
        <v>سمیه پیری</v>
      </c>
      <c r="Q17" s="430" t="str">
        <f>payesh!R20</f>
        <v>کبری کرم زاده</v>
      </c>
      <c r="R17" s="430" t="str">
        <f>payesh!R21</f>
        <v>فضیله داوری</v>
      </c>
      <c r="S17" s="430">
        <f>payesh!$R$55</f>
        <v>1500000</v>
      </c>
      <c r="T17" s="446" t="str">
        <f>payesh!R64</f>
        <v>1394/05/12</v>
      </c>
      <c r="U17" s="430">
        <f>payesh!$R$56</f>
        <v>1500000</v>
      </c>
      <c r="V17" s="446" t="str">
        <f>payesh!R65</f>
        <v>1394/11/24</v>
      </c>
      <c r="W17" s="430">
        <f>payesh!R78</f>
        <v>0</v>
      </c>
      <c r="X17" s="430">
        <f>payesh!R79</f>
        <v>0</v>
      </c>
      <c r="Y17" s="430">
        <f>payesh!$R$83</f>
        <v>0</v>
      </c>
      <c r="Z17" s="430">
        <f>payesh!$R$84</f>
        <v>0</v>
      </c>
      <c r="AA17" s="430">
        <f>payesh!R86</f>
        <v>215000000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مهران</v>
      </c>
      <c r="E18" s="422" t="str">
        <f>payesh!S5</f>
        <v>چالاب</v>
      </c>
      <c r="F18" s="422" t="str">
        <f>payesh!S6</f>
        <v>طیب</v>
      </c>
      <c r="G18" s="422" t="str">
        <f>payesh!S10</f>
        <v>موسسه طراوت</v>
      </c>
      <c r="H18" s="422" t="str">
        <f>payesh!S13</f>
        <v>زارعي</v>
      </c>
      <c r="I18" s="423">
        <f>payesh!S14</f>
        <v>9187414826</v>
      </c>
      <c r="J18" s="422" t="str">
        <f>payesh!S9</f>
        <v>ترابی</v>
      </c>
      <c r="K18" s="422" t="str">
        <f>payesh!S18</f>
        <v>ت 5</v>
      </c>
      <c r="L18" s="422" t="str">
        <f>payesh!S8</f>
        <v>فعال</v>
      </c>
      <c r="M18" s="422">
        <f>payesh!S46</f>
        <v>25</v>
      </c>
      <c r="N18" s="423">
        <f>payesh!S17</f>
        <v>74304904</v>
      </c>
      <c r="O18" s="423">
        <f>payesh!S16</f>
        <v>20</v>
      </c>
      <c r="P18" s="422" t="str">
        <f>payesh!S19</f>
        <v>فریبامرادی</v>
      </c>
      <c r="Q18" s="422" t="str">
        <f>payesh!S20</f>
        <v>زیورلیاقتی</v>
      </c>
      <c r="R18" s="422" t="str">
        <f>payesh!S21</f>
        <v>زهرااکبری</v>
      </c>
      <c r="S18" s="422">
        <f>payesh!$S$55</f>
        <v>1500000</v>
      </c>
      <c r="T18" s="445" t="str">
        <f>payesh!S64</f>
        <v>1394/05/12</v>
      </c>
      <c r="U18" s="422">
        <f>payesh!$S$56</f>
        <v>1500000</v>
      </c>
      <c r="V18" s="445" t="str">
        <f>payesh!S65</f>
        <v>1394/11/24</v>
      </c>
      <c r="W18" s="422">
        <f>payesh!S78</f>
        <v>0</v>
      </c>
      <c r="X18" s="422">
        <f>payesh!S79</f>
        <v>0</v>
      </c>
      <c r="Y18" s="422">
        <f>payesh!$S$83</f>
        <v>0</v>
      </c>
      <c r="Z18" s="422">
        <f>payesh!$S$84</f>
        <v>0</v>
      </c>
      <c r="AA18" s="422">
        <f>payesh!S86</f>
        <v>215000000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مهران</v>
      </c>
      <c r="E19" s="430" t="str">
        <f>payesh!T5</f>
        <v>شهرک اسلامیه</v>
      </c>
      <c r="F19" s="430" t="str">
        <f>payesh!T6</f>
        <v>عذرا</v>
      </c>
      <c r="G19" s="430" t="str">
        <f>payesh!T10</f>
        <v>موسسه طراوت</v>
      </c>
      <c r="H19" s="430" t="str">
        <f>payesh!T13</f>
        <v>صمیمیان</v>
      </c>
      <c r="I19" s="431">
        <f>payesh!T14</f>
        <v>9369029071</v>
      </c>
      <c r="J19" s="430" t="str">
        <f>payesh!T9</f>
        <v>ترابی</v>
      </c>
      <c r="K19" s="430" t="str">
        <f>payesh!T18</f>
        <v>ت 5</v>
      </c>
      <c r="L19" s="430" t="str">
        <f>payesh!T8</f>
        <v>فعال</v>
      </c>
      <c r="M19" s="430">
        <f>payesh!T46</f>
        <v>25</v>
      </c>
      <c r="N19" s="431">
        <f>payesh!T17</f>
        <v>737830138</v>
      </c>
      <c r="O19" s="431">
        <f>payesh!T16</f>
        <v>20</v>
      </c>
      <c r="P19" s="430" t="str">
        <f>payesh!T19</f>
        <v>فرخنده جوانمردیان</v>
      </c>
      <c r="Q19" s="430" t="str">
        <f>payesh!T20</f>
        <v>فاطمه شیری نیا</v>
      </c>
      <c r="R19" s="430" t="str">
        <f>payesh!T21</f>
        <v>سهیلاتازش</v>
      </c>
      <c r="S19" s="430">
        <f>payesh!$T$55</f>
        <v>1500000</v>
      </c>
      <c r="T19" s="446" t="str">
        <f>payesh!T64</f>
        <v>1394/05/12</v>
      </c>
      <c r="U19" s="430">
        <f>payesh!$T$56</f>
        <v>1500000</v>
      </c>
      <c r="V19" s="446">
        <f>payesh!T65</f>
        <v>0</v>
      </c>
      <c r="W19" s="430">
        <f>payesh!T78</f>
        <v>0</v>
      </c>
      <c r="X19" s="430">
        <f>payesh!T79</f>
        <v>0</v>
      </c>
      <c r="Y19" s="430">
        <f>payesh!$T$83</f>
        <v>0</v>
      </c>
      <c r="Z19" s="430">
        <f>payesh!$T$84</f>
        <v>0</v>
      </c>
      <c r="AA19" s="430">
        <f>payesh!T86</f>
        <v>215000000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مهران</v>
      </c>
      <c r="E20" s="422" t="str">
        <f>payesh!U5</f>
        <v>شهرک اسلامیه</v>
      </c>
      <c r="F20" s="422" t="str">
        <f>payesh!U6</f>
        <v>نیلوفر</v>
      </c>
      <c r="G20" s="422" t="str">
        <f>payesh!U10</f>
        <v>موسسه طراوت</v>
      </c>
      <c r="H20" s="422" t="str">
        <f>payesh!U13</f>
        <v>صمیمیان</v>
      </c>
      <c r="I20" s="423">
        <f>payesh!U14</f>
        <v>9369029071</v>
      </c>
      <c r="J20" s="422" t="str">
        <f>payesh!U9</f>
        <v>ترابی</v>
      </c>
      <c r="K20" s="422" t="str">
        <f>payesh!U18</f>
        <v>ت 5</v>
      </c>
      <c r="L20" s="422" t="str">
        <f>payesh!U8</f>
        <v>فعال</v>
      </c>
      <c r="M20" s="422">
        <f>payesh!U46</f>
        <v>25</v>
      </c>
      <c r="N20" s="423">
        <f>payesh!U17</f>
        <v>737893391</v>
      </c>
      <c r="O20" s="423">
        <f>payesh!U16</f>
        <v>20</v>
      </c>
      <c r="P20" s="422" t="str">
        <f>payesh!U19</f>
        <v>کبری صیدی</v>
      </c>
      <c r="Q20" s="422" t="str">
        <f>payesh!U20</f>
        <v>خدیجه پورصیدی</v>
      </c>
      <c r="R20" s="422" t="str">
        <f>payesh!U21</f>
        <v>پروین شکری</v>
      </c>
      <c r="S20" s="422">
        <f>payesh!$U$55</f>
        <v>1500000</v>
      </c>
      <c r="T20" s="445" t="str">
        <f>payesh!U64</f>
        <v>1394/05/12</v>
      </c>
      <c r="U20" s="422">
        <f>payesh!$U$56</f>
        <v>1500000</v>
      </c>
      <c r="V20" s="445">
        <f>payesh!U65</f>
        <v>0</v>
      </c>
      <c r="W20" s="422">
        <f>payesh!U78</f>
        <v>0</v>
      </c>
      <c r="X20" s="422">
        <f>payesh!U79</f>
        <v>0</v>
      </c>
      <c r="Y20" s="422">
        <f>payesh!$U$83</f>
        <v>0</v>
      </c>
      <c r="Z20" s="422">
        <f>payesh!$U$84</f>
        <v>0</v>
      </c>
      <c r="AA20" s="422">
        <f>payesh!U86</f>
        <v>215000000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ايلام</v>
      </c>
      <c r="D21" s="430" t="str">
        <f>payesh!V4</f>
        <v>مهران</v>
      </c>
      <c r="E21" s="430" t="str">
        <f>payesh!V5</f>
        <v>گلان</v>
      </c>
      <c r="F21" s="430" t="str">
        <f>payesh!V6</f>
        <v>گل ياس</v>
      </c>
      <c r="G21" s="430" t="str">
        <f>payesh!V10</f>
        <v>موسسه طراوت</v>
      </c>
      <c r="H21" s="430" t="str">
        <f>payesh!V13</f>
        <v>امیدیان</v>
      </c>
      <c r="I21" s="431">
        <f>payesh!V14</f>
        <v>9187442514</v>
      </c>
      <c r="J21" s="430" t="str">
        <f>payesh!V9</f>
        <v>ترابی</v>
      </c>
      <c r="K21" s="430" t="str">
        <f>payesh!V18</f>
        <v>پ 9</v>
      </c>
      <c r="L21" s="430" t="str">
        <f>payesh!V8</f>
        <v>فعال</v>
      </c>
      <c r="M21" s="430">
        <f>payesh!V46</f>
        <v>26</v>
      </c>
      <c r="N21" s="431">
        <f>payesh!V17</f>
        <v>561797757</v>
      </c>
      <c r="O21" s="431">
        <f>payesh!V16</f>
        <v>12</v>
      </c>
      <c r="P21" s="430" t="str">
        <f>payesh!V19</f>
        <v>نصرت علي محمدي</v>
      </c>
      <c r="Q21" s="430" t="str">
        <f>payesh!V20</f>
        <v>سميه ياري</v>
      </c>
      <c r="R21" s="430" t="str">
        <f>payesh!V21</f>
        <v>بتول كريمي</v>
      </c>
      <c r="S21" s="430">
        <f>payesh!$V$55</f>
        <v>1500000</v>
      </c>
      <c r="T21" s="446">
        <f>payesh!V64</f>
        <v>0</v>
      </c>
      <c r="U21" s="430">
        <f>payesh!$V$56</f>
        <v>1500000</v>
      </c>
      <c r="V21" s="446">
        <f>payesh!V65</f>
        <v>0</v>
      </c>
      <c r="W21" s="430">
        <f>payesh!V78</f>
        <v>0</v>
      </c>
      <c r="X21" s="430">
        <f>payesh!V79</f>
        <v>0</v>
      </c>
      <c r="Y21" s="430">
        <f>payesh!$V$83</f>
        <v>0</v>
      </c>
      <c r="Z21" s="430">
        <f>payesh!$V$84</f>
        <v>0</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مهران</v>
      </c>
      <c r="E22" s="422" t="str">
        <f>payesh!W5</f>
        <v>چالاب</v>
      </c>
      <c r="F22" s="422" t="str">
        <f>payesh!W6</f>
        <v>نرجس</v>
      </c>
      <c r="G22" s="422" t="str">
        <f>payesh!W10</f>
        <v>موسسه طراوت</v>
      </c>
      <c r="H22" s="422" t="str">
        <f>payesh!W13</f>
        <v>زارعي</v>
      </c>
      <c r="I22" s="423">
        <f>payesh!W14</f>
        <v>9187414826</v>
      </c>
      <c r="J22" s="422" t="str">
        <f>payesh!W9</f>
        <v>ترابی</v>
      </c>
      <c r="K22" s="422" t="str">
        <f>payesh!W18</f>
        <v>پ 5</v>
      </c>
      <c r="L22" s="422" t="str">
        <f>payesh!W8</f>
        <v>فعال</v>
      </c>
      <c r="M22" s="422">
        <f>payesh!W46</f>
        <v>0</v>
      </c>
      <c r="N22" s="423">
        <f>payesh!W17</f>
        <v>785352754</v>
      </c>
      <c r="O22" s="423">
        <f>payesh!W16</f>
        <v>8</v>
      </c>
      <c r="P22" s="422" t="str">
        <f>payesh!W19</f>
        <v>صديقه موسوي</v>
      </c>
      <c r="Q22" s="422" t="str">
        <f>payesh!W20</f>
        <v>مهتا بختي</v>
      </c>
      <c r="R22" s="422" t="str">
        <f>payesh!W21</f>
        <v>آرزوبختي</v>
      </c>
      <c r="S22" s="422">
        <f>payesh!$W$55</f>
        <v>1500000</v>
      </c>
      <c r="T22" s="445">
        <f>payesh!W64</f>
        <v>0</v>
      </c>
      <c r="U22" s="422">
        <f>payesh!$W$56</f>
        <v>1500000</v>
      </c>
      <c r="V22" s="445">
        <f>payesh!W65</f>
        <v>0</v>
      </c>
      <c r="W22" s="422">
        <f>payesh!W78</f>
        <v>0</v>
      </c>
      <c r="X22" s="422">
        <f>payesh!W79</f>
        <v>0</v>
      </c>
      <c r="Y22" s="422">
        <f>payesh!$W$83</f>
        <v>0</v>
      </c>
      <c r="Z22" s="422">
        <f>payesh!$W$84</f>
        <v>0</v>
      </c>
      <c r="AA22" s="422">
        <f>payesh!W86</f>
        <v>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مهران</v>
      </c>
      <c r="E23" s="430" t="str">
        <f>payesh!X5</f>
        <v>چالاب</v>
      </c>
      <c r="F23" s="430" t="str">
        <f>payesh!X6</f>
        <v>ارسطو</v>
      </c>
      <c r="G23" s="430" t="str">
        <f>payesh!X10</f>
        <v>موسسه طراوت</v>
      </c>
      <c r="H23" s="430" t="str">
        <f>payesh!X13</f>
        <v>زارعي</v>
      </c>
      <c r="I23" s="431">
        <f>payesh!X14</f>
        <v>9187414826</v>
      </c>
      <c r="J23" s="430" t="str">
        <f>payesh!X9</f>
        <v>ترابی</v>
      </c>
      <c r="K23" s="430" t="str">
        <f>payesh!X18</f>
        <v>پ 5</v>
      </c>
      <c r="L23" s="430" t="str">
        <f>payesh!X8</f>
        <v>فعال</v>
      </c>
      <c r="M23" s="430">
        <f>payesh!X46</f>
        <v>0</v>
      </c>
      <c r="N23" s="431">
        <f>payesh!X17</f>
        <v>785673755</v>
      </c>
      <c r="O23" s="431">
        <f>payesh!X16</f>
        <v>8</v>
      </c>
      <c r="P23" s="430" t="str">
        <f>payesh!X19</f>
        <v>كبري اكبري</v>
      </c>
      <c r="Q23" s="430" t="str">
        <f>payesh!X20</f>
        <v>خديجه اكبري</v>
      </c>
      <c r="R23" s="430" t="str">
        <f>payesh!X21</f>
        <v>آمنه اكبري</v>
      </c>
      <c r="S23" s="430">
        <f>payesh!$X$55</f>
        <v>1500000</v>
      </c>
      <c r="T23" s="446">
        <f>payesh!X64</f>
        <v>0</v>
      </c>
      <c r="U23" s="430">
        <f>payesh!$X$56</f>
        <v>1500000</v>
      </c>
      <c r="V23" s="446">
        <f>payesh!X65</f>
        <v>0</v>
      </c>
      <c r="W23" s="430">
        <f>payesh!X78</f>
        <v>0</v>
      </c>
      <c r="X23" s="430">
        <f>payesh!X79</f>
        <v>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مهران</v>
      </c>
      <c r="E24" s="422" t="str">
        <f>payesh!Y5</f>
        <v>شهرک اسلامیه</v>
      </c>
      <c r="F24" s="422" t="str">
        <f>payesh!Y6</f>
        <v>نسيم</v>
      </c>
      <c r="G24" s="422" t="str">
        <f>payesh!Y10</f>
        <v>موسسه طراوت</v>
      </c>
      <c r="H24" s="422" t="str">
        <f>payesh!Y13</f>
        <v>نظري</v>
      </c>
      <c r="I24" s="423">
        <f>payesh!Y14</f>
        <v>9035104776</v>
      </c>
      <c r="J24" s="422" t="str">
        <f>payesh!Y9</f>
        <v>ترابی</v>
      </c>
      <c r="K24" s="422" t="str">
        <f>payesh!Y18</f>
        <v>پ 5</v>
      </c>
      <c r="L24" s="422" t="str">
        <f>payesh!Y8</f>
        <v>فعال</v>
      </c>
      <c r="M24" s="422">
        <f>payesh!Y46</f>
        <v>0</v>
      </c>
      <c r="N24" s="423">
        <f>payesh!Y17</f>
        <v>784862686</v>
      </c>
      <c r="O24" s="423">
        <f>payesh!Y16</f>
        <v>8</v>
      </c>
      <c r="P24" s="422" t="str">
        <f>payesh!Y19</f>
        <v>صغري صفري</v>
      </c>
      <c r="Q24" s="422" t="str">
        <f>payesh!Y20</f>
        <v>شجاالدين صفري</v>
      </c>
      <c r="R24" s="422" t="str">
        <f>payesh!Y21</f>
        <v>آرزوصفري</v>
      </c>
      <c r="S24" s="422">
        <f>payesh!$Y$55</f>
        <v>1500000</v>
      </c>
      <c r="T24" s="445">
        <f>payesh!Y64</f>
        <v>0</v>
      </c>
      <c r="U24" s="422">
        <f>payesh!$Y$56</f>
        <v>1500000</v>
      </c>
      <c r="V24" s="445">
        <f>payesh!Y65</f>
        <v>0</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مهران</v>
      </c>
      <c r="E25" s="430" t="str">
        <f>payesh!Z5</f>
        <v>شهرک اسلامیه</v>
      </c>
      <c r="F25" s="430" t="str">
        <f>payesh!Z6</f>
        <v>ماريا</v>
      </c>
      <c r="G25" s="430" t="str">
        <f>payesh!Z10</f>
        <v>موسسه طراوت</v>
      </c>
      <c r="H25" s="430" t="str">
        <f>payesh!Z13</f>
        <v>نظري</v>
      </c>
      <c r="I25" s="431">
        <f>payesh!Z14</f>
        <v>9035104776</v>
      </c>
      <c r="J25" s="430" t="str">
        <f>payesh!Z9</f>
        <v>ترابی</v>
      </c>
      <c r="K25" s="430" t="str">
        <f>payesh!Z18</f>
        <v>پ 5</v>
      </c>
      <c r="L25" s="430" t="str">
        <f>payesh!Z8</f>
        <v>فعال</v>
      </c>
      <c r="M25" s="430">
        <f>payesh!Z46</f>
        <v>0</v>
      </c>
      <c r="N25" s="431">
        <f>payesh!Z17</f>
        <v>785329940</v>
      </c>
      <c r="O25" s="431">
        <f>payesh!Z16</f>
        <v>8</v>
      </c>
      <c r="P25" s="430" t="str">
        <f>payesh!Z19</f>
        <v>معصومه تاور</v>
      </c>
      <c r="Q25" s="430" t="str">
        <f>payesh!Z20</f>
        <v>اخترمامي</v>
      </c>
      <c r="R25" s="430" t="str">
        <f>payesh!Z21</f>
        <v>زهره مامي</v>
      </c>
      <c r="S25" s="430">
        <f>payesh!$Z$55</f>
        <v>1500000</v>
      </c>
      <c r="T25" s="446">
        <f>payesh!Z64</f>
        <v>0</v>
      </c>
      <c r="U25" s="430">
        <f>payesh!$Z$56</f>
        <v>1500000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مهران</v>
      </c>
      <c r="E26" s="422" t="str">
        <f>payesh!AA5</f>
        <v>شهرک اسلامیه</v>
      </c>
      <c r="F26" s="422" t="str">
        <f>payesh!AA6</f>
        <v>طاها</v>
      </c>
      <c r="G26" s="422" t="str">
        <f>payesh!AA10</f>
        <v>موسسه طراوت</v>
      </c>
      <c r="H26" s="422" t="str">
        <f>payesh!AA13</f>
        <v>نظري</v>
      </c>
      <c r="I26" s="423">
        <f>payesh!AA14</f>
        <v>9035104776</v>
      </c>
      <c r="J26" s="422" t="str">
        <f>payesh!AA9</f>
        <v>ترابی</v>
      </c>
      <c r="K26" s="422" t="str">
        <f>payesh!AA18</f>
        <v>پ 5</v>
      </c>
      <c r="L26" s="422" t="str">
        <f>payesh!AA8</f>
        <v>فعال</v>
      </c>
      <c r="M26" s="422">
        <f>payesh!AA46</f>
        <v>0</v>
      </c>
      <c r="N26" s="423">
        <f>payesh!AA17</f>
        <v>786120709</v>
      </c>
      <c r="O26" s="423">
        <f>payesh!AA16</f>
        <v>8</v>
      </c>
      <c r="P26" s="422" t="str">
        <f>payesh!AA19</f>
        <v>مالك صيدي</v>
      </c>
      <c r="Q26" s="422" t="str">
        <f>payesh!AA20</f>
        <v>مسعودپورصيدي</v>
      </c>
      <c r="R26" s="422" t="str">
        <f>payesh!AA21</f>
        <v>محمدنبي عبدي</v>
      </c>
      <c r="S26" s="422">
        <f>payesh!$AA$55</f>
        <v>1500000</v>
      </c>
      <c r="T26" s="445">
        <f>payesh!AA64</f>
        <v>0</v>
      </c>
      <c r="U26" s="422">
        <f>payesh!$AA$56</f>
        <v>1500000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ایلام</v>
      </c>
      <c r="D27" s="430" t="str">
        <f>payesh!AB4</f>
        <v>مهران</v>
      </c>
      <c r="E27" s="430" t="str">
        <f>payesh!AB5</f>
        <v>شهرک اسلامیه</v>
      </c>
      <c r="F27" s="430" t="str">
        <f>payesh!AB6</f>
        <v>پريا</v>
      </c>
      <c r="G27" s="430" t="str">
        <f>payesh!AB10</f>
        <v>موسسه طراوت</v>
      </c>
      <c r="H27" s="430" t="str">
        <f>payesh!AB13</f>
        <v>نظري</v>
      </c>
      <c r="I27" s="431">
        <f>payesh!AB14</f>
        <v>9035104776</v>
      </c>
      <c r="J27" s="430" t="str">
        <f>payesh!AB9</f>
        <v>ترابی</v>
      </c>
      <c r="K27" s="430" t="str">
        <f>payesh!AB18</f>
        <v>پ 5</v>
      </c>
      <c r="L27" s="430" t="str">
        <f>payesh!AB8</f>
        <v>فعال</v>
      </c>
      <c r="M27" s="430">
        <f>payesh!AB46</f>
        <v>0</v>
      </c>
      <c r="N27" s="431">
        <f>payesh!AB17</f>
        <v>785981624</v>
      </c>
      <c r="O27" s="431">
        <f>payesh!AB16</f>
        <v>8</v>
      </c>
      <c r="P27" s="430" t="str">
        <f>payesh!AB19</f>
        <v>پرستوصيدي</v>
      </c>
      <c r="Q27" s="430" t="str">
        <f>payesh!AB20</f>
        <v>مريم شيخي نيا</v>
      </c>
      <c r="R27" s="430" t="str">
        <f>payesh!AB21</f>
        <v>پرستوپارياب</v>
      </c>
      <c r="S27" s="430">
        <f>payesh!$AB$55</f>
        <v>1500000</v>
      </c>
      <c r="T27" s="446">
        <f>payesh!AB64</f>
        <v>0</v>
      </c>
      <c r="U27" s="430">
        <f>payesh!$AB$56</f>
        <v>1500000</v>
      </c>
      <c r="V27" s="446">
        <f>payesh!AB65</f>
        <v>0</v>
      </c>
      <c r="W27" s="430">
        <f>payesh!AB78</f>
        <v>0</v>
      </c>
      <c r="X27" s="430" t="str">
        <f>payesh!AB79</f>
        <v>کشاورزی مهران</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t="str">
        <f>payesh!AC3</f>
        <v>ایلام</v>
      </c>
      <c r="D28" s="422" t="str">
        <f>payesh!AC4</f>
        <v>مهران</v>
      </c>
      <c r="E28" s="422" t="str">
        <f>payesh!AC5</f>
        <v>شهرک اسلامیه</v>
      </c>
      <c r="F28" s="422" t="str">
        <f>payesh!AC6</f>
        <v>هستي</v>
      </c>
      <c r="G28" s="422" t="str">
        <f>payesh!AC10</f>
        <v>موسسه طراوت</v>
      </c>
      <c r="H28" s="422" t="str">
        <f>payesh!AC13</f>
        <v>نظري</v>
      </c>
      <c r="I28" s="423">
        <f>payesh!AC14</f>
        <v>9035104776</v>
      </c>
      <c r="J28" s="422" t="str">
        <f>payesh!AC9</f>
        <v>ترابی</v>
      </c>
      <c r="K28" s="422" t="str">
        <f>payesh!AC18</f>
        <v>پ 5</v>
      </c>
      <c r="L28" s="422" t="str">
        <f>payesh!AC8</f>
        <v>فعال</v>
      </c>
      <c r="M28" s="422">
        <f>payesh!AC46</f>
        <v>28</v>
      </c>
      <c r="N28" s="423">
        <f>payesh!AC17</f>
        <v>785983950</v>
      </c>
      <c r="O28" s="423">
        <f>payesh!AC16</f>
        <v>8</v>
      </c>
      <c r="P28" s="422" t="str">
        <f>payesh!AC19</f>
        <v>زهره كاظم زاده</v>
      </c>
      <c r="Q28" s="422" t="str">
        <f>payesh!AC20</f>
        <v>فريباصيدي</v>
      </c>
      <c r="R28" s="422" t="str">
        <f>payesh!AC21</f>
        <v>آسيه پورصيدي</v>
      </c>
      <c r="S28" s="422">
        <f>payesh!$AC$55</f>
        <v>1500000</v>
      </c>
      <c r="T28" s="445">
        <f>payesh!AC64</f>
        <v>0</v>
      </c>
      <c r="U28" s="422">
        <f>payesh!$AC$56</f>
        <v>1500000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t="str">
        <f>payesh!AD3</f>
        <v>ایلام</v>
      </c>
      <c r="D29" s="430" t="str">
        <f>payesh!AD4</f>
        <v>مهران</v>
      </c>
      <c r="E29" s="430" t="str">
        <f>payesh!AD5</f>
        <v>بانرحمان</v>
      </c>
      <c r="F29" s="430" t="str">
        <f>payesh!AD6</f>
        <v>پردیس</v>
      </c>
      <c r="G29" s="430" t="str">
        <f>payesh!AD10</f>
        <v>موسسه طراوت</v>
      </c>
      <c r="H29" s="430" t="str">
        <f>payesh!AD13</f>
        <v>درویشی</v>
      </c>
      <c r="I29" s="431">
        <f>payesh!AD14</f>
        <v>9184614875</v>
      </c>
      <c r="J29" s="430" t="str">
        <f>payesh!AD9</f>
        <v>ترابی</v>
      </c>
      <c r="K29" s="430">
        <f>payesh!AD18</f>
        <v>0</v>
      </c>
      <c r="L29" s="430" t="str">
        <f>payesh!AD8</f>
        <v>فعال</v>
      </c>
      <c r="M29" s="430">
        <f>payesh!AD46</f>
        <v>28</v>
      </c>
      <c r="N29" s="431">
        <f>payesh!AD17</f>
        <v>809906947</v>
      </c>
      <c r="O29" s="431">
        <f>payesh!AD16</f>
        <v>1</v>
      </c>
      <c r="P29" s="430" t="str">
        <f>payesh!AD19</f>
        <v>سوسن درویشی</v>
      </c>
      <c r="Q29" s="430" t="str">
        <f>payesh!AD20</f>
        <v>زیبا درویشی</v>
      </c>
      <c r="R29" s="430" t="str">
        <f>payesh!AD21</f>
        <v>زلیخا صیدی</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t="str">
        <f>payesh!AE3</f>
        <v>ایلام</v>
      </c>
      <c r="D30" s="422" t="str">
        <f>payesh!AE4</f>
        <v>مهران</v>
      </c>
      <c r="E30" s="422" t="str">
        <f>payesh!AE5</f>
        <v>بانرحمان</v>
      </c>
      <c r="F30" s="422" t="str">
        <f>payesh!AE6</f>
        <v>نرگس</v>
      </c>
      <c r="G30" s="422" t="str">
        <f>payesh!AE10</f>
        <v>موسسه طراوت</v>
      </c>
      <c r="H30" s="422" t="str">
        <f>payesh!AE13</f>
        <v>درویشی</v>
      </c>
      <c r="I30" s="423">
        <f>payesh!AE14</f>
        <v>9184614875</v>
      </c>
      <c r="J30" s="422" t="str">
        <f>payesh!AE9</f>
        <v>ترابی</v>
      </c>
      <c r="K30" s="422">
        <f>payesh!AE18</f>
        <v>0</v>
      </c>
      <c r="L30" s="422" t="str">
        <f>payesh!AE8</f>
        <v>فعال</v>
      </c>
      <c r="M30" s="422">
        <f>payesh!AE46</f>
        <v>28</v>
      </c>
      <c r="N30" s="423">
        <f>payesh!AE17</f>
        <v>809912306</v>
      </c>
      <c r="O30" s="423">
        <f>payesh!AE16</f>
        <v>1</v>
      </c>
      <c r="P30" s="422" t="str">
        <f>payesh!AE19</f>
        <v>شهناز ولیزاده</v>
      </c>
      <c r="Q30" s="422" t="str">
        <f>payesh!AE20</f>
        <v>کوثر علی حسنی</v>
      </c>
      <c r="R30" s="422" t="str">
        <f>payesh!AE21</f>
        <v>شمسیه ضیا دوست</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t="str">
        <f>payesh!AF3</f>
        <v>ایلام</v>
      </c>
      <c r="D31" s="430" t="str">
        <f>payesh!AF4</f>
        <v>مهران</v>
      </c>
      <c r="E31" s="430" t="str">
        <f>payesh!AF5</f>
        <v>بانرحمان</v>
      </c>
      <c r="F31" s="430" t="str">
        <f>payesh!AF6</f>
        <v>امید</v>
      </c>
      <c r="G31" s="430" t="str">
        <f>payesh!AF10</f>
        <v>موسسه طراوت</v>
      </c>
      <c r="H31" s="430" t="str">
        <f>payesh!AF13</f>
        <v>درویشی</v>
      </c>
      <c r="I31" s="431">
        <f>payesh!AF14</f>
        <v>9184614875</v>
      </c>
      <c r="J31" s="430" t="str">
        <f>payesh!AF9</f>
        <v>ترابی</v>
      </c>
      <c r="K31" s="430">
        <f>payesh!AF18</f>
        <v>0</v>
      </c>
      <c r="L31" s="430" t="str">
        <f>payesh!AF8</f>
        <v>فعال</v>
      </c>
      <c r="M31" s="430">
        <f>payesh!AF46</f>
        <v>28</v>
      </c>
      <c r="N31" s="431">
        <f>payesh!AF17</f>
        <v>809914074</v>
      </c>
      <c r="O31" s="431">
        <f>payesh!AF16</f>
        <v>1</v>
      </c>
      <c r="P31" s="430" t="str">
        <f>payesh!AF19</f>
        <v>فضیله عبدشارزاده</v>
      </c>
      <c r="Q31" s="430" t="str">
        <f>payesh!AF20</f>
        <v>زهرا اندوز</v>
      </c>
      <c r="R31" s="430" t="str">
        <f>payesh!AF21</f>
        <v>کبری سلمان زاده</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t="str">
        <f>payesh!AG3</f>
        <v>ایلام</v>
      </c>
      <c r="D32" s="422" t="str">
        <f>payesh!AG4</f>
        <v>مهران</v>
      </c>
      <c r="E32" s="422" t="str">
        <f>payesh!AG5</f>
        <v>بانرحمان</v>
      </c>
      <c r="F32" s="422" t="str">
        <f>payesh!AG6</f>
        <v>پویا</v>
      </c>
      <c r="G32" s="422" t="str">
        <f>payesh!AG10</f>
        <v>موسسه طراوت</v>
      </c>
      <c r="H32" s="422" t="str">
        <f>payesh!AG13</f>
        <v>درویشی</v>
      </c>
      <c r="I32" s="423">
        <f>payesh!AG14</f>
        <v>9184614875</v>
      </c>
      <c r="J32" s="422" t="str">
        <f>payesh!AG9</f>
        <v>ترابی</v>
      </c>
      <c r="K32" s="422">
        <f>payesh!AG18</f>
        <v>0</v>
      </c>
      <c r="L32" s="422" t="str">
        <f>payesh!AG8</f>
        <v>فعال</v>
      </c>
      <c r="M32" s="422">
        <f>payesh!AG46</f>
        <v>28</v>
      </c>
      <c r="N32" s="423">
        <f>payesh!AG17</f>
        <v>814290900</v>
      </c>
      <c r="O32" s="423">
        <f>payesh!AG16</f>
        <v>0</v>
      </c>
      <c r="P32" s="422" t="str">
        <f>payesh!AG19</f>
        <v xml:space="preserve">بهمن میرزایی </v>
      </c>
      <c r="Q32" s="422" t="str">
        <f>payesh!AG20</f>
        <v>حسین قنبری</v>
      </c>
      <c r="R32" s="422" t="str">
        <f>payesh!AG21</f>
        <v>محمدباقر درویشی</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H14" sqref="H14"/>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0.99999999999999956</v>
      </c>
      <c r="F3" s="90"/>
    </row>
    <row r="4" spans="2:6" ht="15" customHeight="1" x14ac:dyDescent="0.25">
      <c r="B4" s="663"/>
      <c r="C4" s="664"/>
      <c r="D4" s="113" t="s">
        <v>92</v>
      </c>
      <c r="E4" s="139">
        <f>SUMPRODUCT((payesh!E11:ED11&lt;&gt;"")/COUNTIF(payesh!E11:ED11,payesh!E11:ED11&amp;""))</f>
        <v>0.99999999999999956</v>
      </c>
      <c r="F4" s="90"/>
    </row>
    <row r="5" spans="2:6" ht="15" customHeight="1" thickBot="1" x14ac:dyDescent="0.3">
      <c r="B5" s="665"/>
      <c r="C5" s="666"/>
      <c r="D5" s="114" t="s">
        <v>175</v>
      </c>
      <c r="E5" s="140">
        <f>SUMPRODUCT((payesh!E13:ED13&lt;&gt;"")/COUNTIF(payesh!E13:ED13,payesh!E13:ED13&amp;""))</f>
        <v>5</v>
      </c>
      <c r="F5" s="137"/>
    </row>
    <row r="6" spans="2:6" ht="15" customHeight="1" x14ac:dyDescent="0.25">
      <c r="B6" s="667" t="s">
        <v>11</v>
      </c>
      <c r="C6" s="668"/>
      <c r="D6" s="115" t="s">
        <v>176</v>
      </c>
      <c r="E6" s="141">
        <f>SUMPRODUCT((payesh!E4:ED4&lt;&gt;"")/COUNTIF(payesh!E4:ED4,payesh!E4:ED4&amp;""))</f>
        <v>0.99999999999999956</v>
      </c>
      <c r="F6" s="137"/>
    </row>
    <row r="7" spans="2:6" ht="15" customHeight="1" x14ac:dyDescent="0.25">
      <c r="B7" s="669"/>
      <c r="C7" s="670"/>
      <c r="D7" s="115" t="s">
        <v>93</v>
      </c>
      <c r="E7" s="142">
        <f>SUMPRODUCT((payesh!E5:ED5&lt;&gt;"")/COUNTIF(payesh!E5:ED5,payesh!E5:ED5&amp;""))</f>
        <v>5.0000000000000009</v>
      </c>
      <c r="F7" s="90"/>
    </row>
    <row r="8" spans="2:6" ht="15" customHeight="1" x14ac:dyDescent="0.25">
      <c r="B8" s="669"/>
      <c r="C8" s="670"/>
      <c r="D8" s="116" t="s">
        <v>177</v>
      </c>
      <c r="E8" s="142">
        <v>0</v>
      </c>
      <c r="F8" s="137"/>
    </row>
    <row r="9" spans="2:6" ht="15" customHeight="1" x14ac:dyDescent="0.25">
      <c r="B9" s="669"/>
      <c r="C9" s="670"/>
      <c r="D9" s="116" t="s">
        <v>94</v>
      </c>
      <c r="E9" s="142">
        <f>COUNT(payesh!E22:ED22)</f>
        <v>29</v>
      </c>
      <c r="F9" s="90"/>
    </row>
    <row r="10" spans="2:6" ht="15" customHeight="1" x14ac:dyDescent="0.25">
      <c r="B10" s="669"/>
      <c r="C10" s="670"/>
      <c r="D10" s="116" t="s">
        <v>178</v>
      </c>
      <c r="E10" s="142">
        <f>SUM(payesh!E22:ED22)</f>
        <v>463</v>
      </c>
      <c r="F10" s="137"/>
    </row>
    <row r="11" spans="2:6" ht="15" customHeight="1" x14ac:dyDescent="0.25">
      <c r="B11" s="669"/>
      <c r="C11" s="670"/>
      <c r="D11" s="116" t="s">
        <v>95</v>
      </c>
      <c r="E11" s="142">
        <f>E10/E9</f>
        <v>15.96551724137931</v>
      </c>
      <c r="F11" s="137"/>
    </row>
    <row r="12" spans="2:6" ht="15" customHeight="1" x14ac:dyDescent="0.25">
      <c r="B12" s="669"/>
      <c r="C12" s="670"/>
      <c r="D12" s="116" t="s">
        <v>1</v>
      </c>
      <c r="E12" s="142">
        <f>SUM(payesh!E23:ED23)</f>
        <v>409</v>
      </c>
      <c r="F12" s="137"/>
    </row>
    <row r="13" spans="2:6" ht="15" customHeight="1" x14ac:dyDescent="0.25">
      <c r="B13" s="669"/>
      <c r="C13" s="670"/>
      <c r="D13" s="116" t="s">
        <v>3</v>
      </c>
      <c r="E13" s="143">
        <f>(E12*100)/E10</f>
        <v>88.336933045356375</v>
      </c>
      <c r="F13" s="90"/>
    </row>
    <row r="14" spans="2:6" ht="15" customHeight="1" x14ac:dyDescent="0.25">
      <c r="B14" s="669"/>
      <c r="C14" s="670"/>
      <c r="D14" s="116" t="s">
        <v>96</v>
      </c>
      <c r="E14" s="142">
        <f>SUM(payesh!E26:ED26)</f>
        <v>32</v>
      </c>
      <c r="F14" s="137"/>
    </row>
    <row r="15" spans="2:6" ht="16.5" customHeight="1" x14ac:dyDescent="0.25">
      <c r="B15" s="669"/>
      <c r="C15" s="670"/>
      <c r="D15" s="116" t="s">
        <v>179</v>
      </c>
      <c r="E15" s="143">
        <f>(E14*100)/E12</f>
        <v>7.8239608801955987</v>
      </c>
      <c r="F15" s="90"/>
    </row>
    <row r="16" spans="2:6" ht="15" customHeight="1" thickBot="1" x14ac:dyDescent="0.3">
      <c r="B16" s="671"/>
      <c r="C16" s="672"/>
      <c r="D16" s="116" t="s">
        <v>180</v>
      </c>
      <c r="E16" s="144">
        <f>AVERAGE(payesh!E29:ED29)</f>
        <v>33.307692307692307</v>
      </c>
      <c r="F16" s="137"/>
    </row>
    <row r="17" spans="2:6" ht="15.75" customHeight="1" x14ac:dyDescent="0.25">
      <c r="B17" s="673" t="s">
        <v>181</v>
      </c>
      <c r="C17" s="674"/>
      <c r="D17" s="117" t="s">
        <v>182</v>
      </c>
      <c r="E17" s="145">
        <f>SUM(payesh!E62:ED62)/1000</f>
        <v>1713346.675</v>
      </c>
      <c r="F17" s="90"/>
    </row>
    <row r="18" spans="2:6" ht="14.25" customHeight="1" x14ac:dyDescent="0.25">
      <c r="B18" s="675"/>
      <c r="C18" s="676"/>
      <c r="D18" s="118" t="s">
        <v>183</v>
      </c>
      <c r="E18" s="146">
        <f>SUM(payesh!E68:ED68)</f>
        <v>728</v>
      </c>
      <c r="F18" s="137"/>
    </row>
    <row r="19" spans="2:6" ht="14.25" customHeight="1" x14ac:dyDescent="0.25">
      <c r="B19" s="675"/>
      <c r="C19" s="676"/>
      <c r="D19" s="118" t="s">
        <v>184</v>
      </c>
      <c r="E19" s="146">
        <f>SUM(payesh!E67:ED67)/1000</f>
        <v>3237767.5860000001</v>
      </c>
      <c r="F19" s="90"/>
    </row>
    <row r="20" spans="2:6" ht="14.25" customHeight="1" x14ac:dyDescent="0.25">
      <c r="B20" s="675"/>
      <c r="C20" s="676"/>
      <c r="D20" s="118" t="s">
        <v>97</v>
      </c>
      <c r="E20" s="146">
        <f>E19/E18</f>
        <v>4447.4829478021984</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1.9999999999999998</v>
      </c>
      <c r="F22" s="137"/>
    </row>
    <row r="23" spans="2:6" ht="14.25" customHeight="1" thickBot="1" x14ac:dyDescent="0.3">
      <c r="B23" s="679"/>
      <c r="C23" s="683"/>
      <c r="D23" s="121" t="s">
        <v>100</v>
      </c>
      <c r="E23" s="416">
        <f>COUNT(payesh!E84:ED84)</f>
        <v>0</v>
      </c>
      <c r="F23" s="90"/>
    </row>
    <row r="24" spans="2:6" ht="14.25" customHeight="1" x14ac:dyDescent="0.25">
      <c r="B24" s="680"/>
      <c r="C24" s="684" t="s">
        <v>186</v>
      </c>
      <c r="D24" s="122" t="s">
        <v>187</v>
      </c>
      <c r="E24" s="414">
        <f>COUNT(payesh!E86:ED86)</f>
        <v>17</v>
      </c>
      <c r="F24" s="137"/>
    </row>
    <row r="25" spans="2:6" ht="14.25" customHeight="1" x14ac:dyDescent="0.25">
      <c r="B25" s="680"/>
      <c r="C25" s="684"/>
      <c r="D25" s="123" t="s">
        <v>188</v>
      </c>
      <c r="E25" s="148">
        <f>SUM(payesh!E86:ED86)/1000</f>
        <v>2782500</v>
      </c>
      <c r="F25" s="90"/>
    </row>
    <row r="26" spans="2:6" ht="14.25" customHeight="1" x14ac:dyDescent="0.25">
      <c r="B26" s="680"/>
      <c r="C26" s="684"/>
      <c r="D26" s="123" t="s">
        <v>101</v>
      </c>
      <c r="E26" s="148">
        <f>AVERAGE(payesh!E89:ED89)</f>
        <v>18</v>
      </c>
      <c r="F26" s="137"/>
    </row>
    <row r="27" spans="2:6" ht="28.5" x14ac:dyDescent="0.25">
      <c r="B27" s="680"/>
      <c r="C27" s="684" t="s">
        <v>186</v>
      </c>
      <c r="D27" s="123" t="s">
        <v>102</v>
      </c>
      <c r="E27" s="148">
        <f>AVERAGE(payesh!E90:ED90)</f>
        <v>21.666666666666668</v>
      </c>
    </row>
    <row r="28" spans="2:6" x14ac:dyDescent="0.25">
      <c r="B28" s="680"/>
      <c r="C28" s="684"/>
      <c r="D28" s="123" t="s">
        <v>103</v>
      </c>
      <c r="E28" s="148">
        <f>SUM(payesh!E91:ED91)</f>
        <v>258.93333333333328</v>
      </c>
    </row>
    <row r="29" spans="2:6" x14ac:dyDescent="0.25">
      <c r="B29" s="680"/>
      <c r="C29" s="684"/>
      <c r="D29" s="123" t="s">
        <v>104</v>
      </c>
      <c r="E29" s="149">
        <f>E25/E28</f>
        <v>10746.009268795058</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7</v>
      </c>
    </row>
    <row r="32" spans="2:6" x14ac:dyDescent="0.25">
      <c r="B32" s="680"/>
      <c r="C32" s="684"/>
      <c r="D32" s="123" t="s">
        <v>188</v>
      </c>
      <c r="E32" s="148">
        <f>SUM(payesh!E99:ED99)/1000</f>
        <v>2531400</v>
      </c>
    </row>
    <row r="33" spans="2:14" x14ac:dyDescent="0.25">
      <c r="B33" s="680"/>
      <c r="C33" s="684"/>
      <c r="D33" s="123" t="s">
        <v>191</v>
      </c>
      <c r="E33" s="148">
        <f>AVERAGE(payesh!E102:ED102)</f>
        <v>21</v>
      </c>
    </row>
    <row r="34" spans="2:14" ht="28.5" x14ac:dyDescent="0.25">
      <c r="B34" s="680"/>
      <c r="C34" s="684" t="s">
        <v>189</v>
      </c>
      <c r="D34" s="123" t="s">
        <v>102</v>
      </c>
      <c r="E34" s="148">
        <f>AVERAGE(payesh!E103:ED103)</f>
        <v>24</v>
      </c>
    </row>
    <row r="35" spans="2:14" x14ac:dyDescent="0.25">
      <c r="B35" s="680"/>
      <c r="C35" s="684"/>
      <c r="D35" s="123" t="s">
        <v>192</v>
      </c>
      <c r="E35" s="148">
        <f>SUM(payesh!E104:ED104)</f>
        <v>107.93333333333329</v>
      </c>
      <c r="N35" s="151"/>
    </row>
    <row r="36" spans="2:14" x14ac:dyDescent="0.25">
      <c r="B36" s="680"/>
      <c r="C36" s="684"/>
      <c r="D36" s="123" t="s">
        <v>193</v>
      </c>
      <c r="E36" s="149">
        <f>E32/E35</f>
        <v>23453.3662754787</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5313900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F13" sqref="F13"/>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t="s">
        <v>437</v>
      </c>
      <c r="D4" s="171">
        <f>COUNTIF(payesh!$E$5:$ED$5,"شهرک اسلامیه")</f>
        <v>13</v>
      </c>
      <c r="G4" s="175" t="s">
        <v>236</v>
      </c>
      <c r="H4" s="176">
        <f>COUNTIF($D$4:$D$93,"1")</f>
        <v>1</v>
      </c>
      <c r="K4" s="502" t="s">
        <v>71</v>
      </c>
      <c r="L4" s="503" t="s">
        <v>10</v>
      </c>
      <c r="M4" s="504" t="s">
        <v>422</v>
      </c>
      <c r="N4" s="505" t="s">
        <v>423</v>
      </c>
      <c r="Q4" s="502" t="s">
        <v>71</v>
      </c>
      <c r="R4" s="503" t="s">
        <v>219</v>
      </c>
      <c r="S4" s="503" t="s">
        <v>422</v>
      </c>
      <c r="T4" s="505" t="s">
        <v>202</v>
      </c>
    </row>
    <row r="5" spans="2:20" ht="18" x14ac:dyDescent="0.25">
      <c r="B5" s="172">
        <v>2</v>
      </c>
      <c r="C5" s="179" t="s">
        <v>438</v>
      </c>
      <c r="D5" s="169">
        <f>COUNTIF(payesh!$E$5:$ED$5,"گلان")</f>
        <v>4</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t="s">
        <v>439</v>
      </c>
      <c r="D6" s="169">
        <f>COUNTIF(payesh!$E$5:$ED$5,"ریکا")</f>
        <v>1</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t="s">
        <v>440</v>
      </c>
      <c r="D7" s="169">
        <f>COUNTIF(payesh!$E$5:$ED$5,"چالاب")</f>
        <v>7</v>
      </c>
      <c r="G7" s="161" t="s">
        <v>239</v>
      </c>
      <c r="H7" s="177">
        <f>COUNTIF($D$4:$D$93,"4")</f>
        <v>1</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1</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433</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t="s">
        <v>582</v>
      </c>
      <c r="S14" s="176">
        <f>COUNTIF(payesh!$E$80:$ED$80,"کشاورزی مهران")</f>
        <v>15</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t="s">
        <v>583</v>
      </c>
      <c r="S15" s="177">
        <f>COUNTIF(payesh!$E$80:$ED$80,"کشاورزی صالح آباد")</f>
        <v>4</v>
      </c>
    </row>
    <row r="16" spans="2:20" ht="18" x14ac:dyDescent="0.25">
      <c r="B16" s="172">
        <v>13</v>
      </c>
      <c r="C16" s="179"/>
      <c r="D16" s="169">
        <f>COUNTIF(payesh!$E$5:$ED$5,"نام روستا")</f>
        <v>0</v>
      </c>
      <c r="G16" s="161" t="s">
        <v>248</v>
      </c>
      <c r="H16" s="177">
        <f>COUNTIF($D$4:$D$93,"13")</f>
        <v>1</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19</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4</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25</v>
      </c>
      <c r="D94" s="495">
        <f>SUM(D4:D93)</f>
        <v>25</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C1" workbookViewId="0">
      <selection activeCell="D4" sqref="D4:Q36"/>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8</v>
      </c>
      <c r="D5" s="435">
        <f>SHG!B4</f>
        <v>1</v>
      </c>
      <c r="E5" s="426" t="str">
        <f>SHG!C4</f>
        <v>ايلام</v>
      </c>
      <c r="F5" s="417" t="str">
        <f>SHG!D4</f>
        <v>مهران</v>
      </c>
      <c r="G5" s="417" t="str">
        <f>SHG!E4</f>
        <v>شهرک اسلامیه</v>
      </c>
      <c r="H5" s="418" t="str">
        <f>payesh!E15</f>
        <v>1392/12/14</v>
      </c>
      <c r="I5" s="417" t="str">
        <f>SHG!F4</f>
        <v>یاس</v>
      </c>
      <c r="J5" s="419" t="s">
        <v>588</v>
      </c>
      <c r="K5" s="417">
        <f>payesh!E22</f>
        <v>15</v>
      </c>
      <c r="L5" s="417" t="str">
        <f>SHG!P4</f>
        <v>زهراناصرنيا</v>
      </c>
      <c r="M5" s="417" t="str">
        <f>SHG!Q4</f>
        <v>فرخنده اندوز</v>
      </c>
      <c r="N5" s="417" t="str">
        <f>SHG!R4</f>
        <v>زيباصفري</v>
      </c>
      <c r="O5" s="418">
        <f>SHG!N4</f>
        <v>7781998727</v>
      </c>
      <c r="P5" s="417">
        <f>payesh!E62</f>
        <v>78560000</v>
      </c>
      <c r="Q5" s="420">
        <f>payesh!E82</f>
        <v>445000000</v>
      </c>
    </row>
    <row r="6" spans="1:17" ht="18.75" thickBot="1" x14ac:dyDescent="0.45">
      <c r="A6" s="164" t="s">
        <v>231</v>
      </c>
      <c r="B6" s="167">
        <f>COUNTIF(J5:J134,"اعتبارسنجی شده")</f>
        <v>0</v>
      </c>
      <c r="D6" s="427">
        <f>SHG!B5</f>
        <v>2</v>
      </c>
      <c r="E6" s="429" t="str">
        <f>SHG!C5</f>
        <v>ایلام</v>
      </c>
      <c r="F6" s="430" t="str">
        <f>SHG!D5</f>
        <v>مهران</v>
      </c>
      <c r="G6" s="430" t="str">
        <f>SHG!E5</f>
        <v>شهرک اسلامیه</v>
      </c>
      <c r="H6" s="431" t="str">
        <f>payesh!F15</f>
        <v>1392/12/14</v>
      </c>
      <c r="I6" s="430" t="str">
        <f>SHG!F5</f>
        <v>نرگس</v>
      </c>
      <c r="J6" s="419" t="s">
        <v>588</v>
      </c>
      <c r="K6" s="430">
        <f>payesh!F22</f>
        <v>15</v>
      </c>
      <c r="L6" s="430" t="str">
        <f>SHG!P5</f>
        <v>کبری تاور</v>
      </c>
      <c r="M6" s="430" t="str">
        <f>SHG!Q5</f>
        <v>حمديه تاور</v>
      </c>
      <c r="N6" s="430" t="str">
        <f>SHG!R5</f>
        <v>مريم حسين زاده</v>
      </c>
      <c r="O6" s="431">
        <f>SHG!N5</f>
        <v>701657084</v>
      </c>
      <c r="P6" s="430">
        <f>payesh!F62</f>
        <v>54510000</v>
      </c>
      <c r="Q6" s="433">
        <f>payesh!F82</f>
        <v>368900000</v>
      </c>
    </row>
    <row r="7" spans="1:17" ht="18.75" thickBot="1" x14ac:dyDescent="0.45">
      <c r="A7" s="165" t="s">
        <v>232</v>
      </c>
      <c r="B7" s="168">
        <f>COUNTIF(J5:J134,"مراحل بانکی")</f>
        <v>0</v>
      </c>
      <c r="D7" s="434">
        <f>SHG!B6</f>
        <v>3</v>
      </c>
      <c r="E7" s="428" t="str">
        <f>SHG!C6</f>
        <v>ایلام</v>
      </c>
      <c r="F7" s="422" t="str">
        <f>SHG!D6</f>
        <v>مهران</v>
      </c>
      <c r="G7" s="422" t="str">
        <f>SHG!E6</f>
        <v>شهرک اسلامیه</v>
      </c>
      <c r="H7" s="423" t="str">
        <f>payesh!G15</f>
        <v>1392/12/14</v>
      </c>
      <c r="I7" s="422" t="str">
        <f>SHG!F6</f>
        <v>آرش</v>
      </c>
      <c r="J7" s="419" t="s">
        <v>588</v>
      </c>
      <c r="K7" s="422">
        <f>payesh!G22</f>
        <v>15</v>
      </c>
      <c r="L7" s="422" t="str">
        <f>SHG!P6</f>
        <v>پريساجوانمرديان</v>
      </c>
      <c r="M7" s="422" t="str">
        <f>SHG!Q6</f>
        <v>مريم غياثي</v>
      </c>
      <c r="N7" s="422" t="str">
        <f>SHG!R6</f>
        <v>ساميه غياثي</v>
      </c>
      <c r="O7" s="423">
        <f>SHG!N6</f>
        <v>777913405</v>
      </c>
      <c r="P7" s="422">
        <f>payesh!G62</f>
        <v>108840000</v>
      </c>
      <c r="Q7" s="425">
        <f>payesh!G82</f>
        <v>520000000</v>
      </c>
    </row>
    <row r="8" spans="1:17" ht="18.75" thickBot="1" x14ac:dyDescent="0.45">
      <c r="A8" s="164" t="s">
        <v>233</v>
      </c>
      <c r="B8" s="167">
        <f>COUNTIF(J5:J134,"دریافت وام بانکی")</f>
        <v>17</v>
      </c>
      <c r="D8" s="427">
        <f>SHG!B7</f>
        <v>4</v>
      </c>
      <c r="E8" s="429" t="str">
        <f>SHG!C7</f>
        <v>ایلام</v>
      </c>
      <c r="F8" s="430" t="str">
        <f>SHG!D7</f>
        <v>مهران</v>
      </c>
      <c r="G8" s="430" t="str">
        <f>SHG!E7</f>
        <v>شهرک اسلامیه</v>
      </c>
      <c r="H8" s="431" t="str">
        <f>payesh!H15</f>
        <v>1392/12/14</v>
      </c>
      <c r="I8" s="430" t="str">
        <f>SHG!F7</f>
        <v>بهار</v>
      </c>
      <c r="J8" s="419" t="s">
        <v>588</v>
      </c>
      <c r="K8" s="430">
        <f>payesh!H22</f>
        <v>15</v>
      </c>
      <c r="L8" s="430" t="str">
        <f>SHG!P7</f>
        <v>نوريه فيروزاده</v>
      </c>
      <c r="M8" s="430" t="str">
        <f>SHG!Q7</f>
        <v>نوريه اندوز</v>
      </c>
      <c r="N8" s="430" t="str">
        <f>SHG!R7</f>
        <v>فريبابرجي</v>
      </c>
      <c r="O8" s="431">
        <f>SHG!N7</f>
        <v>778214699</v>
      </c>
      <c r="P8" s="430">
        <f>payesh!H62</f>
        <v>87260000</v>
      </c>
      <c r="Q8" s="433">
        <f>payesh!H82</f>
        <v>455000000</v>
      </c>
    </row>
    <row r="9" spans="1:17" ht="18.75" thickBot="1" x14ac:dyDescent="0.45">
      <c r="A9" s="166" t="s">
        <v>106</v>
      </c>
      <c r="B9" s="163">
        <f>SUM(B4:B8)</f>
        <v>25</v>
      </c>
      <c r="D9" s="434">
        <f>SHG!B8</f>
        <v>5</v>
      </c>
      <c r="E9" s="428" t="str">
        <f>SHG!C8</f>
        <v>ایلام</v>
      </c>
      <c r="F9" s="422" t="str">
        <f>SHG!D8</f>
        <v>مهران</v>
      </c>
      <c r="G9" s="422" t="str">
        <f>SHG!E8</f>
        <v>شهرک اسلامیه</v>
      </c>
      <c r="H9" s="423" t="str">
        <f>payesh!I15</f>
        <v>1392/12/14</v>
      </c>
      <c r="I9" s="422" t="str">
        <f>SHG!F8</f>
        <v>آلاله</v>
      </c>
      <c r="J9" s="419" t="s">
        <v>588</v>
      </c>
      <c r="K9" s="422">
        <f>payesh!I22</f>
        <v>17</v>
      </c>
      <c r="L9" s="422" t="str">
        <f>SHG!P8</f>
        <v>صبيحه فتحي</v>
      </c>
      <c r="M9" s="422" t="str">
        <f>SHG!Q8</f>
        <v>زهرامامی</v>
      </c>
      <c r="N9" s="422" t="str">
        <f>SHG!R8</f>
        <v>فاطمه سليماني</v>
      </c>
      <c r="O9" s="423">
        <f>SHG!N8</f>
        <v>701657084</v>
      </c>
      <c r="P9" s="422">
        <f>payesh!I62</f>
        <v>84030000</v>
      </c>
      <c r="Q9" s="425">
        <f>payesh!I82</f>
        <v>400000000</v>
      </c>
    </row>
    <row r="10" spans="1:17" ht="18.75" thickBot="1" x14ac:dyDescent="0.45">
      <c r="D10" s="427">
        <f>SHG!B9</f>
        <v>6</v>
      </c>
      <c r="E10" s="429" t="str">
        <f>SHG!C9</f>
        <v>ایلام</v>
      </c>
      <c r="F10" s="430" t="str">
        <f>SHG!D9</f>
        <v>مهران</v>
      </c>
      <c r="G10" s="430" t="str">
        <f>SHG!E9</f>
        <v>شهرک اسلامیه</v>
      </c>
      <c r="H10" s="431" t="str">
        <f>payesh!J15</f>
        <v>1392/12/14</v>
      </c>
      <c r="I10" s="430" t="str">
        <f>SHG!F9</f>
        <v>سارینا</v>
      </c>
      <c r="J10" s="419" t="s">
        <v>588</v>
      </c>
      <c r="K10" s="430">
        <f>payesh!J22</f>
        <v>15</v>
      </c>
      <c r="L10" s="430" t="str">
        <f>SHG!P9</f>
        <v>آمنه تاشک</v>
      </c>
      <c r="M10" s="430" t="str">
        <f>SHG!Q9</f>
        <v>طاهره مامی</v>
      </c>
      <c r="N10" s="430" t="str">
        <f>SHG!R9</f>
        <v>مريم آبروشن</v>
      </c>
      <c r="O10" s="431">
        <f>SHG!N9</f>
        <v>701666350</v>
      </c>
      <c r="P10" s="430">
        <f>payesh!J62</f>
        <v>87510000</v>
      </c>
      <c r="Q10" s="433">
        <f>payesh!J82</f>
        <v>520000000</v>
      </c>
    </row>
    <row r="11" spans="1:17" ht="18.75" thickBot="1" x14ac:dyDescent="0.45">
      <c r="D11" s="434">
        <f>SHG!B10</f>
        <v>7</v>
      </c>
      <c r="E11" s="428" t="str">
        <f>SHG!C10</f>
        <v>ایلام</v>
      </c>
      <c r="F11" s="422" t="str">
        <f>SHG!D10</f>
        <v>مهران</v>
      </c>
      <c r="G11" s="422" t="str">
        <f>SHG!E10</f>
        <v>گلان</v>
      </c>
      <c r="H11" s="423" t="str">
        <f>payesh!K15</f>
        <v>1392/12/27</v>
      </c>
      <c r="I11" s="422" t="str">
        <f>SHG!F10</f>
        <v>ترنم</v>
      </c>
      <c r="J11" s="419" t="s">
        <v>588</v>
      </c>
      <c r="K11" s="422">
        <f>payesh!K22</f>
        <v>20</v>
      </c>
      <c r="L11" s="422" t="str">
        <f>SHG!P10</f>
        <v>مریم علی محمدی</v>
      </c>
      <c r="M11" s="422" t="str">
        <f>SHG!Q10</f>
        <v>طیبه علی محمدی</v>
      </c>
      <c r="N11" s="422" t="str">
        <f>SHG!R10</f>
        <v>نسترن علی محمدی</v>
      </c>
      <c r="O11" s="423">
        <f>SHG!N10</f>
        <v>712532765</v>
      </c>
      <c r="P11" s="422">
        <f>payesh!K62</f>
        <v>130496000</v>
      </c>
      <c r="Q11" s="425">
        <f>payesh!K82</f>
        <v>610000000</v>
      </c>
    </row>
    <row r="12" spans="1:17" ht="18.75" thickBot="1" x14ac:dyDescent="0.45">
      <c r="D12" s="427">
        <f>SHG!B11</f>
        <v>8</v>
      </c>
      <c r="E12" s="429" t="str">
        <f>SHG!C11</f>
        <v>ایلام</v>
      </c>
      <c r="F12" s="430" t="str">
        <f>SHG!D11</f>
        <v>مهران</v>
      </c>
      <c r="G12" s="430" t="str">
        <f>SHG!E11</f>
        <v>گلان</v>
      </c>
      <c r="H12" s="431" t="str">
        <f>payesh!L15</f>
        <v>1392/12/26</v>
      </c>
      <c r="I12" s="430" t="str">
        <f>SHG!F11</f>
        <v>باران</v>
      </c>
      <c r="J12" s="419" t="s">
        <v>588</v>
      </c>
      <c r="K12" s="430">
        <f>payesh!L22</f>
        <v>15</v>
      </c>
      <c r="L12" s="430" t="str">
        <f>SHG!P11</f>
        <v>الهام کرمی</v>
      </c>
      <c r="M12" s="430" t="str">
        <f>SHG!Q11</f>
        <v>لیلاشیخمرادی</v>
      </c>
      <c r="N12" s="430" t="str">
        <f>SHG!R11</f>
        <v>زینب بزم آرا</v>
      </c>
      <c r="O12" s="431">
        <f>SHG!N11</f>
        <v>703429373</v>
      </c>
      <c r="P12" s="430">
        <f>payesh!L62</f>
        <v>149593660</v>
      </c>
      <c r="Q12" s="433">
        <f>payesh!L82</f>
        <v>155000000</v>
      </c>
    </row>
    <row r="13" spans="1:17" ht="18.75" thickBot="1" x14ac:dyDescent="0.45">
      <c r="D13" s="434">
        <f>SHG!B12</f>
        <v>9</v>
      </c>
      <c r="E13" s="428" t="str">
        <f>SHG!C12</f>
        <v>ایلام</v>
      </c>
      <c r="F13" s="422" t="str">
        <f>SHG!D12</f>
        <v>مهران</v>
      </c>
      <c r="G13" s="422" t="str">
        <f>SHG!E12</f>
        <v>ریکا</v>
      </c>
      <c r="H13" s="423" t="str">
        <f>payesh!M15</f>
        <v>1392/12/26</v>
      </c>
      <c r="I13" s="422" t="str">
        <f>SHG!F12</f>
        <v>شادان</v>
      </c>
      <c r="J13" s="419" t="s">
        <v>588</v>
      </c>
      <c r="K13" s="422">
        <f>payesh!M22</f>
        <v>18</v>
      </c>
      <c r="L13" s="422" t="str">
        <f>SHG!P12</f>
        <v>فاطمه فتح اللهی</v>
      </c>
      <c r="M13" s="422" t="str">
        <f>SHG!Q12</f>
        <v>فریبافتح اللهی</v>
      </c>
      <c r="N13" s="422" t="str">
        <f>SHG!R12</f>
        <v>زینب فتح اللهی</v>
      </c>
      <c r="O13" s="423">
        <f>SHG!N12</f>
        <v>475916354</v>
      </c>
      <c r="P13" s="422">
        <f>payesh!M62</f>
        <v>38980000</v>
      </c>
      <c r="Q13" s="425">
        <f>payesh!M82</f>
        <v>180000000</v>
      </c>
    </row>
    <row r="14" spans="1:17" ht="18.75" thickBot="1" x14ac:dyDescent="0.45">
      <c r="D14" s="427">
        <f>SHG!B13</f>
        <v>10</v>
      </c>
      <c r="E14" s="429" t="str">
        <f>SHG!C13</f>
        <v>ایلام</v>
      </c>
      <c r="F14" s="430" t="str">
        <f>SHG!D13</f>
        <v>مهران</v>
      </c>
      <c r="G14" s="430" t="str">
        <f>SHG!E13</f>
        <v>گلان</v>
      </c>
      <c r="H14" s="431" t="str">
        <f>payesh!N15</f>
        <v>1393/09/20</v>
      </c>
      <c r="I14" s="430" t="str">
        <f>SHG!F13</f>
        <v>آفتاب</v>
      </c>
      <c r="J14" s="419" t="s">
        <v>588</v>
      </c>
      <c r="K14" s="430">
        <f>payesh!N22</f>
        <v>15</v>
      </c>
      <c r="L14" s="430" t="str">
        <f>SHG!P13</f>
        <v>مهنازعسگری</v>
      </c>
      <c r="M14" s="430" t="str">
        <f>SHG!Q13</f>
        <v>زهراعلی محمدی</v>
      </c>
      <c r="N14" s="430" t="str">
        <f>SHG!R13</f>
        <v>فاطمه علی محمدی</v>
      </c>
      <c r="O14" s="431">
        <f>SHG!N13</f>
        <v>729938483</v>
      </c>
      <c r="P14" s="430">
        <f>payesh!N62</f>
        <v>93764000</v>
      </c>
      <c r="Q14" s="433">
        <f>payesh!N82</f>
        <v>200000000</v>
      </c>
    </row>
    <row r="15" spans="1:17" ht="18.75" thickBot="1" x14ac:dyDescent="0.45">
      <c r="D15" s="434">
        <f>SHG!B14</f>
        <v>11</v>
      </c>
      <c r="E15" s="428" t="str">
        <f>SHG!C14</f>
        <v>ایلام</v>
      </c>
      <c r="F15" s="422" t="str">
        <f>SHG!D14</f>
        <v>مهران</v>
      </c>
      <c r="G15" s="422" t="str">
        <f>SHG!E14</f>
        <v>چالاب</v>
      </c>
      <c r="H15" s="423" t="str">
        <f>payesh!O15</f>
        <v>1393/10/08</v>
      </c>
      <c r="I15" s="422" t="str">
        <f>SHG!F14</f>
        <v>گل نرگس</v>
      </c>
      <c r="J15" s="419" t="s">
        <v>588</v>
      </c>
      <c r="K15" s="422">
        <f>payesh!O22</f>
        <v>15</v>
      </c>
      <c r="L15" s="422" t="str">
        <f>SHG!P14</f>
        <v>زهرامحمدی</v>
      </c>
      <c r="M15" s="422" t="str">
        <f>SHG!Q14</f>
        <v>صغری حسینی</v>
      </c>
      <c r="N15" s="422" t="str">
        <f>SHG!R14</f>
        <v>زینب سلیمانی</v>
      </c>
      <c r="O15" s="423">
        <f>SHG!N14</f>
        <v>732104141</v>
      </c>
      <c r="P15" s="422">
        <f>payesh!O62</f>
        <v>85996000</v>
      </c>
      <c r="Q15" s="425">
        <f>payesh!O82</f>
        <v>215000000</v>
      </c>
    </row>
    <row r="16" spans="1:17" ht="18.75" thickBot="1" x14ac:dyDescent="0.45">
      <c r="D16" s="427">
        <f>SHG!B15</f>
        <v>12</v>
      </c>
      <c r="E16" s="429" t="str">
        <f>SHG!C15</f>
        <v>ایلام</v>
      </c>
      <c r="F16" s="430" t="str">
        <f>SHG!D15</f>
        <v>مهران</v>
      </c>
      <c r="G16" s="430" t="str">
        <f>SHG!E15</f>
        <v>چالاب</v>
      </c>
      <c r="H16" s="431" t="str">
        <f>payesh!P15</f>
        <v>1393/10/08</v>
      </c>
      <c r="I16" s="430" t="str">
        <f>SHG!F15</f>
        <v>گل نسترن</v>
      </c>
      <c r="J16" s="419" t="s">
        <v>588</v>
      </c>
      <c r="K16" s="430">
        <f>payesh!P22</f>
        <v>15</v>
      </c>
      <c r="L16" s="430" t="str">
        <f>SHG!P15</f>
        <v>مرضیه پذیرفته کار</v>
      </c>
      <c r="M16" s="430" t="str">
        <f>SHG!Q15</f>
        <v>فیروزه یارمحمدی</v>
      </c>
      <c r="N16" s="430" t="str">
        <f>SHG!R15</f>
        <v>فاطمه مرادی</v>
      </c>
      <c r="O16" s="431">
        <f>SHG!N15</f>
        <v>732099790</v>
      </c>
      <c r="P16" s="430">
        <f>payesh!P62</f>
        <v>36382000</v>
      </c>
      <c r="Q16" s="433">
        <f>payesh!P82</f>
        <v>185000000</v>
      </c>
    </row>
    <row r="17" spans="4:17" ht="18.75" thickBot="1" x14ac:dyDescent="0.45">
      <c r="D17" s="434">
        <f>SHG!B16</f>
        <v>13</v>
      </c>
      <c r="E17" s="428" t="str">
        <f>SHG!C16</f>
        <v>ایلام</v>
      </c>
      <c r="F17" s="422" t="str">
        <f>SHG!D16</f>
        <v>مهران</v>
      </c>
      <c r="G17" s="422" t="str">
        <f>SHG!E16</f>
        <v>چالاب</v>
      </c>
      <c r="H17" s="423" t="str">
        <f>payesh!Q15</f>
        <v>1393/10/08</v>
      </c>
      <c r="I17" s="422" t="str">
        <f>SHG!F16</f>
        <v>گل یاس</v>
      </c>
      <c r="J17" s="419" t="s">
        <v>588</v>
      </c>
      <c r="K17" s="422">
        <f>payesh!Q22</f>
        <v>15</v>
      </c>
      <c r="L17" s="422" t="str">
        <f>SHG!P16</f>
        <v>مریم رجایی</v>
      </c>
      <c r="M17" s="422" t="str">
        <f>SHG!Q16</f>
        <v>رقیه حسینی</v>
      </c>
      <c r="N17" s="422" t="str">
        <f>SHG!R16</f>
        <v>صغری نصیری</v>
      </c>
      <c r="O17" s="423">
        <f>SHG!N16</f>
        <v>733141960</v>
      </c>
      <c r="P17" s="422">
        <f>payesh!Q62</f>
        <v>23770000</v>
      </c>
      <c r="Q17" s="425">
        <f>payesh!Q82</f>
        <v>200000000</v>
      </c>
    </row>
    <row r="18" spans="4:17" ht="18.75" thickBot="1" x14ac:dyDescent="0.45">
      <c r="D18" s="427">
        <f>SHG!B17</f>
        <v>14</v>
      </c>
      <c r="E18" s="429" t="str">
        <f>SHG!C17</f>
        <v>ایلام</v>
      </c>
      <c r="F18" s="430" t="str">
        <f>SHG!D17</f>
        <v>مهران</v>
      </c>
      <c r="G18" s="430" t="str">
        <f>SHG!E17</f>
        <v>چالاب</v>
      </c>
      <c r="H18" s="431" t="str">
        <f>payesh!R15</f>
        <v>1393/12/24</v>
      </c>
      <c r="I18" s="430" t="str">
        <f>SHG!F17</f>
        <v>طنین</v>
      </c>
      <c r="J18" s="419" t="s">
        <v>588</v>
      </c>
      <c r="K18" s="430">
        <f>payesh!R22</f>
        <v>15</v>
      </c>
      <c r="L18" s="430" t="str">
        <f>SHG!P17</f>
        <v>سمیه پیری</v>
      </c>
      <c r="M18" s="430" t="str">
        <f>SHG!Q17</f>
        <v>کبری کرم زاده</v>
      </c>
      <c r="N18" s="430" t="str">
        <f>SHG!R17</f>
        <v>فضیله داوری</v>
      </c>
      <c r="O18" s="431">
        <f>SHG!N17</f>
        <v>743156646</v>
      </c>
      <c r="P18" s="430">
        <f>payesh!R62</f>
        <v>40820000</v>
      </c>
      <c r="Q18" s="433">
        <f>payesh!R82</f>
        <v>215000000</v>
      </c>
    </row>
    <row r="19" spans="4:17" ht="18.75" thickBot="1" x14ac:dyDescent="0.45">
      <c r="D19" s="434">
        <f>SHG!B18</f>
        <v>15</v>
      </c>
      <c r="E19" s="428" t="str">
        <f>SHG!C18</f>
        <v>ایلام</v>
      </c>
      <c r="F19" s="422" t="str">
        <f>SHG!D18</f>
        <v>مهران</v>
      </c>
      <c r="G19" s="422" t="str">
        <f>SHG!E18</f>
        <v>چالاب</v>
      </c>
      <c r="H19" s="423" t="str">
        <f>payesh!S15</f>
        <v>1393/12/24</v>
      </c>
      <c r="I19" s="422" t="str">
        <f>SHG!F18</f>
        <v>طیب</v>
      </c>
      <c r="J19" s="419" t="s">
        <v>588</v>
      </c>
      <c r="K19" s="422">
        <f>payesh!S22</f>
        <v>15</v>
      </c>
      <c r="L19" s="422" t="str">
        <f>SHG!P18</f>
        <v>فریبامرادی</v>
      </c>
      <c r="M19" s="422" t="str">
        <f>SHG!Q18</f>
        <v>زیورلیاقتی</v>
      </c>
      <c r="N19" s="422" t="str">
        <f>SHG!R18</f>
        <v>زهرااکبری</v>
      </c>
      <c r="O19" s="423">
        <f>SHG!N18</f>
        <v>74304904</v>
      </c>
      <c r="P19" s="422">
        <f>payesh!S62</f>
        <v>42500000</v>
      </c>
      <c r="Q19" s="425">
        <f>payesh!S82</f>
        <v>215000000</v>
      </c>
    </row>
    <row r="20" spans="4:17" ht="18.75" thickBot="1" x14ac:dyDescent="0.45">
      <c r="D20" s="427">
        <f>SHG!B19</f>
        <v>16</v>
      </c>
      <c r="E20" s="429" t="str">
        <f>SHG!C19</f>
        <v>ایلام</v>
      </c>
      <c r="F20" s="430" t="str">
        <f>SHG!D19</f>
        <v>مهران</v>
      </c>
      <c r="G20" s="430" t="str">
        <f>SHG!E19</f>
        <v>شهرک اسلامیه</v>
      </c>
      <c r="H20" s="431" t="str">
        <f>payesh!T15</f>
        <v>1393/11/10</v>
      </c>
      <c r="I20" s="430" t="str">
        <f>SHG!F19</f>
        <v>عذرا</v>
      </c>
      <c r="J20" s="419" t="s">
        <v>588</v>
      </c>
      <c r="K20" s="430">
        <f>payesh!T22</f>
        <v>15</v>
      </c>
      <c r="L20" s="430" t="str">
        <f>SHG!P19</f>
        <v>فرخنده جوانمردیان</v>
      </c>
      <c r="M20" s="430" t="str">
        <f>SHG!Q19</f>
        <v>فاطمه شیری نیا</v>
      </c>
      <c r="N20" s="430" t="str">
        <f>SHG!R19</f>
        <v>سهیلاتازش</v>
      </c>
      <c r="O20" s="431">
        <f>SHG!N19</f>
        <v>737830138</v>
      </c>
      <c r="P20" s="430">
        <f>payesh!T62</f>
        <v>42560000</v>
      </c>
      <c r="Q20" s="433">
        <f>payesh!T82</f>
        <v>215000000</v>
      </c>
    </row>
    <row r="21" spans="4:17" ht="18.75" thickBot="1" x14ac:dyDescent="0.45">
      <c r="D21" s="434">
        <f>SHG!B20</f>
        <v>17</v>
      </c>
      <c r="E21" s="428" t="str">
        <f>SHG!C20</f>
        <v>ایلام</v>
      </c>
      <c r="F21" s="422" t="str">
        <f>SHG!D20</f>
        <v>مهران</v>
      </c>
      <c r="G21" s="422" t="str">
        <f>SHG!E20</f>
        <v>شهرک اسلامیه</v>
      </c>
      <c r="H21" s="423" t="str">
        <f>payesh!U15</f>
        <v>1393/11/10</v>
      </c>
      <c r="I21" s="422" t="str">
        <f>SHG!F20</f>
        <v>نیلوفر</v>
      </c>
      <c r="J21" s="419" t="s">
        <v>588</v>
      </c>
      <c r="K21" s="422">
        <f>payesh!U22</f>
        <v>15</v>
      </c>
      <c r="L21" s="422" t="str">
        <f>SHG!P20</f>
        <v>کبری صیدی</v>
      </c>
      <c r="M21" s="422" t="str">
        <f>SHG!Q20</f>
        <v>خدیجه پورصیدی</v>
      </c>
      <c r="N21" s="422" t="str">
        <f>SHG!R20</f>
        <v>پروین شکری</v>
      </c>
      <c r="O21" s="423">
        <f>SHG!N20</f>
        <v>737893391</v>
      </c>
      <c r="P21" s="422">
        <f>payesh!U62</f>
        <v>44000000</v>
      </c>
      <c r="Q21" s="425">
        <f>payesh!U82</f>
        <v>215000000</v>
      </c>
    </row>
    <row r="22" spans="4:17" ht="18.75" thickBot="1" x14ac:dyDescent="0.45">
      <c r="D22" s="427">
        <f>SHG!B21</f>
        <v>18</v>
      </c>
      <c r="E22" s="429" t="str">
        <f>SHG!C21</f>
        <v>ايلام</v>
      </c>
      <c r="F22" s="430" t="str">
        <f>SHG!D21</f>
        <v>مهران</v>
      </c>
      <c r="G22" s="430" t="str">
        <f>SHG!E21</f>
        <v>گلان</v>
      </c>
      <c r="H22" s="431" t="str">
        <f>payesh!V15</f>
        <v>3/11/94</v>
      </c>
      <c r="I22" s="430" t="str">
        <f>SHG!F21</f>
        <v>گل ياس</v>
      </c>
      <c r="J22" s="432" t="s">
        <v>230</v>
      </c>
      <c r="K22" s="430">
        <f>payesh!V22</f>
        <v>15</v>
      </c>
      <c r="L22" s="430" t="str">
        <f>SHG!P21</f>
        <v>نصرت علي محمدي</v>
      </c>
      <c r="M22" s="430" t="str">
        <f>SHG!Q21</f>
        <v>سميه ياري</v>
      </c>
      <c r="N22" s="430" t="str">
        <f>SHG!R21</f>
        <v>بتول كريمي</v>
      </c>
      <c r="O22" s="431">
        <f>SHG!N21</f>
        <v>561797757</v>
      </c>
      <c r="P22" s="430">
        <f>payesh!V62</f>
        <v>46210000</v>
      </c>
      <c r="Q22" s="433">
        <f>payesh!V82</f>
        <v>0</v>
      </c>
    </row>
    <row r="23" spans="4:17" ht="18.75" thickBot="1" x14ac:dyDescent="0.45">
      <c r="D23" s="434">
        <f>SHG!B22</f>
        <v>19</v>
      </c>
      <c r="E23" s="428" t="str">
        <f>SHG!C22</f>
        <v>ایلام</v>
      </c>
      <c r="F23" s="422" t="str">
        <f>SHG!D22</f>
        <v>مهران</v>
      </c>
      <c r="G23" s="422" t="str">
        <f>SHG!E22</f>
        <v>چالاب</v>
      </c>
      <c r="H23" s="423" t="str">
        <f>payesh!W15</f>
        <v>04/02/1395</v>
      </c>
      <c r="I23" s="422" t="str">
        <f>SHG!F22</f>
        <v>نرجس</v>
      </c>
      <c r="J23" s="432" t="s">
        <v>230</v>
      </c>
      <c r="K23" s="422">
        <f>payesh!W22</f>
        <v>15</v>
      </c>
      <c r="L23" s="422" t="str">
        <f>SHG!P22</f>
        <v>صديقه موسوي</v>
      </c>
      <c r="M23" s="422" t="str">
        <f>SHG!Q22</f>
        <v>مهتا بختي</v>
      </c>
      <c r="N23" s="422" t="str">
        <f>SHG!R22</f>
        <v>آرزوبختي</v>
      </c>
      <c r="O23" s="423">
        <f>SHG!N22</f>
        <v>785352754</v>
      </c>
      <c r="P23" s="422">
        <f>payesh!W62</f>
        <v>18000000</v>
      </c>
      <c r="Q23" s="425">
        <f>payesh!W82</f>
        <v>0</v>
      </c>
    </row>
    <row r="24" spans="4:17" ht="18.75" thickBot="1" x14ac:dyDescent="0.45">
      <c r="D24" s="427">
        <f>SHG!B23</f>
        <v>20</v>
      </c>
      <c r="E24" s="429" t="str">
        <f>SHG!C23</f>
        <v>ایلام</v>
      </c>
      <c r="F24" s="430" t="str">
        <f>SHG!D23</f>
        <v>مهران</v>
      </c>
      <c r="G24" s="430" t="str">
        <f>SHG!E23</f>
        <v>چالاب</v>
      </c>
      <c r="H24" s="431" t="str">
        <f>payesh!X15</f>
        <v>07/02/1395</v>
      </c>
      <c r="I24" s="430" t="str">
        <f>SHG!F23</f>
        <v>ارسطو</v>
      </c>
      <c r="J24" s="432" t="s">
        <v>230</v>
      </c>
      <c r="K24" s="430">
        <f>payesh!X22</f>
        <v>20</v>
      </c>
      <c r="L24" s="430" t="str">
        <f>SHG!P23</f>
        <v>كبري اكبري</v>
      </c>
      <c r="M24" s="430" t="str">
        <f>SHG!Q23</f>
        <v>خديجه اكبري</v>
      </c>
      <c r="N24" s="430" t="str">
        <f>SHG!R23</f>
        <v>آمنه اكبري</v>
      </c>
      <c r="O24" s="431">
        <f>SHG!N23</f>
        <v>785673755</v>
      </c>
      <c r="P24" s="430">
        <f>payesh!X62</f>
        <v>19335000</v>
      </c>
      <c r="Q24" s="433">
        <f>payesh!X82</f>
        <v>0</v>
      </c>
    </row>
    <row r="25" spans="4:17" ht="18.75" thickBot="1" x14ac:dyDescent="0.45">
      <c r="D25" s="434">
        <f>SHG!B24</f>
        <v>21</v>
      </c>
      <c r="E25" s="428" t="str">
        <f>SHG!C24</f>
        <v>ایلام</v>
      </c>
      <c r="F25" s="422" t="str">
        <f>SHG!D24</f>
        <v>مهران</v>
      </c>
      <c r="G25" s="422" t="str">
        <f>SHG!E24</f>
        <v>شهرک اسلامیه</v>
      </c>
      <c r="H25" s="423" t="str">
        <f>payesh!Y15</f>
        <v>09/02/1395</v>
      </c>
      <c r="I25" s="422" t="str">
        <f>SHG!F24</f>
        <v>نسيم</v>
      </c>
      <c r="J25" s="432" t="s">
        <v>230</v>
      </c>
      <c r="K25" s="422">
        <f>payesh!Y22</f>
        <v>15</v>
      </c>
      <c r="L25" s="422" t="str">
        <f>SHG!P24</f>
        <v>صغري صفري</v>
      </c>
      <c r="M25" s="422" t="str">
        <f>SHG!Q24</f>
        <v>شجاالدين صفري</v>
      </c>
      <c r="N25" s="422" t="str">
        <f>SHG!R24</f>
        <v>آرزوصفري</v>
      </c>
      <c r="O25" s="423">
        <f>SHG!N24</f>
        <v>784862686</v>
      </c>
      <c r="P25" s="422">
        <f>payesh!Y62</f>
        <v>165830015</v>
      </c>
      <c r="Q25" s="425">
        <f>payesh!Y82</f>
        <v>0</v>
      </c>
    </row>
    <row r="26" spans="4:17" ht="18.75" thickBot="1" x14ac:dyDescent="0.45">
      <c r="D26" s="427">
        <f>SHG!B25</f>
        <v>22</v>
      </c>
      <c r="E26" s="429" t="str">
        <f>SHG!C25</f>
        <v>ایلام</v>
      </c>
      <c r="F26" s="430" t="str">
        <f>SHG!D25</f>
        <v>مهران</v>
      </c>
      <c r="G26" s="430" t="str">
        <f>SHG!E25</f>
        <v>شهرک اسلامیه</v>
      </c>
      <c r="H26" s="431" t="str">
        <f>payesh!Z15</f>
        <v>07/02/1395</v>
      </c>
      <c r="I26" s="430" t="str">
        <f>SHG!F25</f>
        <v>ماريا</v>
      </c>
      <c r="J26" s="432" t="s">
        <v>230</v>
      </c>
      <c r="K26" s="430">
        <f>payesh!Z22</f>
        <v>15</v>
      </c>
      <c r="L26" s="430" t="str">
        <f>SHG!P25</f>
        <v>معصومه تاور</v>
      </c>
      <c r="M26" s="430" t="str">
        <f>SHG!Q25</f>
        <v>اخترمامي</v>
      </c>
      <c r="N26" s="430" t="str">
        <f>SHG!R25</f>
        <v>زهره مامي</v>
      </c>
      <c r="O26" s="431">
        <f>SHG!N25</f>
        <v>785329940</v>
      </c>
      <c r="P26" s="430">
        <f>payesh!Z62</f>
        <v>17600000</v>
      </c>
      <c r="Q26" s="433">
        <f>payesh!Z82</f>
        <v>0</v>
      </c>
    </row>
    <row r="27" spans="4:17" ht="18.75" thickBot="1" x14ac:dyDescent="0.45">
      <c r="D27" s="434">
        <f>SHG!B26</f>
        <v>23</v>
      </c>
      <c r="E27" s="428" t="str">
        <f>SHG!C26</f>
        <v>ایلام</v>
      </c>
      <c r="F27" s="422" t="str">
        <f>SHG!D26</f>
        <v>مهران</v>
      </c>
      <c r="G27" s="422" t="str">
        <f>SHG!E26</f>
        <v>شهرک اسلامیه</v>
      </c>
      <c r="H27" s="423" t="str">
        <f>payesh!AA15</f>
        <v>09/02/1395</v>
      </c>
      <c r="I27" s="422" t="str">
        <f>SHG!F26</f>
        <v>طاها</v>
      </c>
      <c r="J27" s="432" t="s">
        <v>230</v>
      </c>
      <c r="K27" s="422">
        <f>payesh!AA22</f>
        <v>20</v>
      </c>
      <c r="L27" s="422" t="str">
        <f>SHG!P26</f>
        <v>مالك صيدي</v>
      </c>
      <c r="M27" s="422" t="str">
        <f>SHG!Q26</f>
        <v>مسعودپورصيدي</v>
      </c>
      <c r="N27" s="422" t="str">
        <f>SHG!R26</f>
        <v>محمدنبي عبدي</v>
      </c>
      <c r="O27" s="423">
        <f>SHG!N26</f>
        <v>786120709</v>
      </c>
      <c r="P27" s="422">
        <f>payesh!AA62</f>
        <v>33000000</v>
      </c>
      <c r="Q27" s="425">
        <f>payesh!AA82</f>
        <v>0</v>
      </c>
    </row>
    <row r="28" spans="4:17" ht="18.75" thickBot="1" x14ac:dyDescent="0.45">
      <c r="D28" s="427">
        <f>SHG!B27</f>
        <v>24</v>
      </c>
      <c r="E28" s="429" t="str">
        <f>SHG!C27</f>
        <v>ایلام</v>
      </c>
      <c r="F28" s="430" t="str">
        <f>SHG!D27</f>
        <v>مهران</v>
      </c>
      <c r="G28" s="430" t="str">
        <f>SHG!E27</f>
        <v>شهرک اسلامیه</v>
      </c>
      <c r="H28" s="431" t="str">
        <f>payesh!AB15</f>
        <v>07/02/1395</v>
      </c>
      <c r="I28" s="430" t="str">
        <f>SHG!F27</f>
        <v>پريا</v>
      </c>
      <c r="J28" s="432" t="s">
        <v>230</v>
      </c>
      <c r="K28" s="430">
        <f>payesh!AB22</f>
        <v>15</v>
      </c>
      <c r="L28" s="430" t="str">
        <f>SHG!P27</f>
        <v>پرستوصيدي</v>
      </c>
      <c r="M28" s="430" t="str">
        <f>SHG!Q27</f>
        <v>مريم شيخي نيا</v>
      </c>
      <c r="N28" s="430" t="str">
        <f>SHG!R27</f>
        <v>پرستوپارياب</v>
      </c>
      <c r="O28" s="431">
        <f>SHG!N27</f>
        <v>785981624</v>
      </c>
      <c r="P28" s="430">
        <f>payesh!AB62</f>
        <v>157000000</v>
      </c>
      <c r="Q28" s="433">
        <f>payesh!AB82</f>
        <v>0</v>
      </c>
    </row>
    <row r="29" spans="4:17" ht="18.75" thickBot="1" x14ac:dyDescent="0.45">
      <c r="D29" s="434">
        <f>SHG!B28</f>
        <v>25</v>
      </c>
      <c r="E29" s="428" t="str">
        <f>SHG!C28</f>
        <v>ایلام</v>
      </c>
      <c r="F29" s="422" t="str">
        <f>SHG!D28</f>
        <v>مهران</v>
      </c>
      <c r="G29" s="422" t="str">
        <f>SHG!E28</f>
        <v>شهرک اسلامیه</v>
      </c>
      <c r="H29" s="423" t="str">
        <f>payesh!AC15</f>
        <v>09/02/1395</v>
      </c>
      <c r="I29" s="422" t="str">
        <f>SHG!F28</f>
        <v>هستي</v>
      </c>
      <c r="J29" s="432" t="s">
        <v>230</v>
      </c>
      <c r="K29" s="422">
        <f>payesh!AC22</f>
        <v>15</v>
      </c>
      <c r="L29" s="422" t="str">
        <f>SHG!P28</f>
        <v>زهره كاظم زاده</v>
      </c>
      <c r="M29" s="422" t="str">
        <f>SHG!Q28</f>
        <v>فريباصيدي</v>
      </c>
      <c r="N29" s="422" t="str">
        <f>SHG!R28</f>
        <v>آسيه پورصيدي</v>
      </c>
      <c r="O29" s="423">
        <f>SHG!N28</f>
        <v>785983950</v>
      </c>
      <c r="P29" s="422">
        <f>payesh!AC62</f>
        <v>20000000</v>
      </c>
      <c r="Q29" s="425">
        <f>payesh!AC82</f>
        <v>0</v>
      </c>
    </row>
    <row r="30" spans="4:17" ht="18.75" thickBot="1" x14ac:dyDescent="0.45">
      <c r="D30" s="427">
        <f>SHG!B29</f>
        <v>26</v>
      </c>
      <c r="E30" s="429" t="str">
        <f>SHG!C29</f>
        <v>ایلام</v>
      </c>
      <c r="F30" s="430" t="str">
        <f>SHG!D29</f>
        <v>مهران</v>
      </c>
      <c r="G30" s="430" t="str">
        <f>SHG!E29</f>
        <v>بانرحمان</v>
      </c>
      <c r="H30" s="431" t="str">
        <f>payesh!AD15</f>
        <v>95/10/1</v>
      </c>
      <c r="I30" s="430" t="str">
        <f>SHG!F29</f>
        <v>پردیس</v>
      </c>
      <c r="J30" s="432"/>
      <c r="K30" s="430">
        <f>payesh!AD22</f>
        <v>18</v>
      </c>
      <c r="L30" s="430" t="str">
        <f>SHG!P29</f>
        <v>سوسن درویشی</v>
      </c>
      <c r="M30" s="430" t="str">
        <f>SHG!Q29</f>
        <v>زیبا درویشی</v>
      </c>
      <c r="N30" s="430" t="str">
        <f>SHG!R29</f>
        <v>زلیخا صیدی</v>
      </c>
      <c r="O30" s="431">
        <f>SHG!N29</f>
        <v>809906947</v>
      </c>
      <c r="P30" s="430">
        <f>payesh!AD62</f>
        <v>1800000</v>
      </c>
      <c r="Q30" s="433">
        <f>payesh!AD82</f>
        <v>0</v>
      </c>
    </row>
    <row r="31" spans="4:17" ht="18.75" thickBot="1" x14ac:dyDescent="0.45">
      <c r="D31" s="434">
        <f>SHG!B30</f>
        <v>27</v>
      </c>
      <c r="E31" s="428" t="str">
        <f>SHG!C30</f>
        <v>ایلام</v>
      </c>
      <c r="F31" s="422" t="str">
        <f>SHG!D30</f>
        <v>مهران</v>
      </c>
      <c r="G31" s="422" t="str">
        <f>SHG!E30</f>
        <v>بانرحمان</v>
      </c>
      <c r="H31" s="423" t="str">
        <f>payesh!AE15</f>
        <v>95/10/1</v>
      </c>
      <c r="I31" s="422" t="str">
        <f>SHG!F30</f>
        <v>نرگس</v>
      </c>
      <c r="J31" s="424"/>
      <c r="K31" s="422">
        <f>payesh!AE22</f>
        <v>15</v>
      </c>
      <c r="L31" s="422" t="str">
        <f>SHG!P30</f>
        <v>شهناز ولیزاده</v>
      </c>
      <c r="M31" s="422" t="str">
        <f>SHG!Q30</f>
        <v>کوثر علی حسنی</v>
      </c>
      <c r="N31" s="422" t="str">
        <f>SHG!R30</f>
        <v>شمسیه ضیا دوست</v>
      </c>
      <c r="O31" s="423">
        <f>SHG!N30</f>
        <v>809912306</v>
      </c>
      <c r="P31" s="422">
        <f>payesh!AE62</f>
        <v>1500000</v>
      </c>
      <c r="Q31" s="425">
        <f>payesh!AE82</f>
        <v>0</v>
      </c>
    </row>
    <row r="32" spans="4:17" ht="18.75" thickBot="1" x14ac:dyDescent="0.45">
      <c r="D32" s="427">
        <f>SHG!B31</f>
        <v>28</v>
      </c>
      <c r="E32" s="429" t="str">
        <f>SHG!C31</f>
        <v>ایلام</v>
      </c>
      <c r="F32" s="430" t="str">
        <f>SHG!D31</f>
        <v>مهران</v>
      </c>
      <c r="G32" s="430" t="str">
        <f>SHG!E31</f>
        <v>بانرحمان</v>
      </c>
      <c r="H32" s="431" t="str">
        <f>payesh!AF15</f>
        <v>95/10/1</v>
      </c>
      <c r="I32" s="430" t="str">
        <f>SHG!F31</f>
        <v>امید</v>
      </c>
      <c r="J32" s="432"/>
      <c r="K32" s="430">
        <f>payesh!AF22</f>
        <v>16</v>
      </c>
      <c r="L32" s="430" t="str">
        <f>SHG!P31</f>
        <v>فضیله عبدشارزاده</v>
      </c>
      <c r="M32" s="430" t="str">
        <f>SHG!Q31</f>
        <v>زهرا اندوز</v>
      </c>
      <c r="N32" s="430" t="str">
        <f>SHG!R31</f>
        <v>کبری سلمان زاده</v>
      </c>
      <c r="O32" s="431">
        <f>SHG!N31</f>
        <v>809914074</v>
      </c>
      <c r="P32" s="430">
        <f>payesh!AF62</f>
        <v>1600000</v>
      </c>
      <c r="Q32" s="433">
        <f>payesh!AF82</f>
        <v>0</v>
      </c>
    </row>
    <row r="33" spans="4:17" ht="18.75" thickBot="1" x14ac:dyDescent="0.45">
      <c r="D33" s="434">
        <f>SHG!B32</f>
        <v>29</v>
      </c>
      <c r="E33" s="428" t="str">
        <f>SHG!C32</f>
        <v>ایلام</v>
      </c>
      <c r="F33" s="422" t="str">
        <f>SHG!D32</f>
        <v>مهران</v>
      </c>
      <c r="G33" s="422" t="str">
        <f>SHG!E32</f>
        <v>بانرحمان</v>
      </c>
      <c r="H33" s="423" t="str">
        <f>payesh!AG15</f>
        <v>95/11/6</v>
      </c>
      <c r="I33" s="422" t="str">
        <f>SHG!F32</f>
        <v>پویا</v>
      </c>
      <c r="J33" s="424"/>
      <c r="K33" s="422">
        <f>payesh!AG22</f>
        <v>19</v>
      </c>
      <c r="L33" s="422" t="str">
        <f>SHG!P32</f>
        <v xml:space="preserve">بهمن میرزایی </v>
      </c>
      <c r="M33" s="422" t="str">
        <f>SHG!Q32</f>
        <v>حسین قنبری</v>
      </c>
      <c r="N33" s="422" t="str">
        <f>SHG!R32</f>
        <v>محمدباقر درویشی</v>
      </c>
      <c r="O33" s="423">
        <f>SHG!N32</f>
        <v>814290900</v>
      </c>
      <c r="P33" s="422">
        <f>payesh!AG62</f>
        <v>1900000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5313900000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10182800000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19996700000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39473400000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78491800000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156583600000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312647200000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624684400000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1249213800000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2498247600000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4996295200000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9992375400000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19984565800000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39968931600000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79937648200000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159875081400000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319749947800000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639499680600000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1278999361200000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2557998722400000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5115997444800000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1.02319948896E+16</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2.04639897792E+16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4.09279795584E+16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8.18559591168E+16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1.637119182336E+17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3.274238364672E+17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6.548476729344E+17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1.3096953458688E+18</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2.6193906917376E+18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5.2387813834752E+18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1.04775627669504E+19</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2.09551255339008E+19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4.19102510678016E+19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8.38205021356032E+19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1.676410042712064E+20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3.352820085424128E+20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6.705640170848256E+20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1.3411280341696512E+21</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2.6822560683393024E+21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5.3645121366786048E+21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1.072902427335721E+22</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2.1458048546714419E+22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4.2916097093428838E+22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8.5832194186857677E+22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1.7166438837371535E+23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3.4332877674743071E+23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6.8665755349486141E+23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1.3733151069897228E+24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2.7466302139794457E+24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5.4932604279588913E+24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1.0986520855917783E+25</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2.1973041711835565E+25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4.3946083423671131E+25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8.7892166847342261E+25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1.7578433369468452E+26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3.5156866738936904E+26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7.0313733477873809E+26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1.4062746695574762E+27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2.8125493391149524E+27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5.6250986782299047E+27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1.1250197356459809E+28</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2.2500394712919619E+28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4.5000789425839238E+28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9.0001578851678475E+28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1.8000315770335695E+29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3.600063154067139E+29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7.200126308134278E+29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1.4400252616268556E+30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2.8800505232537112E+30</v>
      </c>
    </row>
  </sheetData>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workbookViewId="0">
      <selection activeCell="N12" sqref="N12:R12"/>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شهرک اسلامیه</v>
      </c>
      <c r="AB3" s="209" t="str">
        <f>payesh!F5</f>
        <v>شهرک اسلامیه</v>
      </c>
      <c r="AC3" s="209" t="str">
        <f>payesh!G5</f>
        <v>شهرک اسلامیه</v>
      </c>
      <c r="AD3" s="209" t="str">
        <f>payesh!H5</f>
        <v>شهرک اسلامیه</v>
      </c>
      <c r="AE3" s="209" t="str">
        <f>payesh!I5</f>
        <v>شهرک اسلامیه</v>
      </c>
      <c r="AF3" s="209" t="str">
        <f>payesh!J5</f>
        <v>شهرک اسلامیه</v>
      </c>
      <c r="AG3" s="209" t="str">
        <f>payesh!K5</f>
        <v>گلان</v>
      </c>
      <c r="AH3" s="209" t="str">
        <f>payesh!L5</f>
        <v>گلان</v>
      </c>
      <c r="AI3" s="209" t="str">
        <f>payesh!M5</f>
        <v>ریکا</v>
      </c>
      <c r="AJ3" s="209" t="str">
        <f>payesh!N5</f>
        <v>گلان</v>
      </c>
      <c r="AK3" s="209" t="str">
        <f>payesh!O5</f>
        <v>چالاب</v>
      </c>
      <c r="AL3" s="209" t="str">
        <f>payesh!P5</f>
        <v>چالاب</v>
      </c>
      <c r="AM3" s="209" t="str">
        <f>payesh!Q5</f>
        <v>چالاب</v>
      </c>
      <c r="AN3" s="209" t="str">
        <f>payesh!R5</f>
        <v>چالاب</v>
      </c>
      <c r="AO3" s="209" t="str">
        <f>payesh!S5</f>
        <v>چالاب</v>
      </c>
      <c r="AP3" s="209" t="str">
        <f>payesh!T5</f>
        <v>شهرک اسلامیه</v>
      </c>
      <c r="AQ3" s="209" t="str">
        <f>payesh!U5</f>
        <v>شهرک اسلامیه</v>
      </c>
      <c r="AR3" s="209" t="str">
        <f>payesh!V5</f>
        <v>گلان</v>
      </c>
      <c r="AS3" s="209" t="str">
        <f>payesh!W5</f>
        <v>چالاب</v>
      </c>
      <c r="AT3" s="209" t="str">
        <f>payesh!X5</f>
        <v>چالاب</v>
      </c>
      <c r="AU3" s="209" t="str">
        <f>payesh!Y5</f>
        <v>شهرک اسلامیه</v>
      </c>
      <c r="AV3" s="209" t="str">
        <f>payesh!Z5</f>
        <v>شهرک اسلامیه</v>
      </c>
      <c r="AW3" s="209" t="str">
        <f>payesh!AA5</f>
        <v>شهرک اسلامیه</v>
      </c>
      <c r="AX3" s="209" t="str">
        <f>payesh!AB5</f>
        <v>شهرک اسلامیه</v>
      </c>
      <c r="AY3" s="209" t="str">
        <f>payesh!AC5</f>
        <v>شهرک اسلامیه</v>
      </c>
      <c r="AZ3" s="209" t="str">
        <f>payesh!AD5</f>
        <v>بانرحمان</v>
      </c>
      <c r="BA3" s="209" t="str">
        <f>payesh!AE5</f>
        <v>بانرحمان</v>
      </c>
      <c r="BB3" s="209" t="str">
        <f>payesh!AF5</f>
        <v>بانرحمان</v>
      </c>
      <c r="BC3" s="209" t="str">
        <f>payesh!AG5</f>
        <v>بانرحمان</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3.75" thickBot="1" x14ac:dyDescent="0.3">
      <c r="C4" s="709" t="str">
        <f>payesh!E4</f>
        <v>مهران</v>
      </c>
      <c r="D4" s="710"/>
      <c r="E4" s="710"/>
      <c r="F4" s="710"/>
      <c r="G4" s="710"/>
      <c r="H4" s="710"/>
      <c r="I4" s="710"/>
      <c r="J4" s="710"/>
      <c r="K4" s="710"/>
      <c r="L4" s="711"/>
      <c r="M4" s="718"/>
      <c r="N4" s="719"/>
      <c r="O4" s="719"/>
      <c r="P4" s="719"/>
      <c r="Q4" s="719"/>
      <c r="R4" s="720"/>
      <c r="S4" s="710" t="str">
        <f>C4</f>
        <v>مهران</v>
      </c>
      <c r="T4" s="710"/>
      <c r="U4" s="710"/>
      <c r="V4" s="710"/>
      <c r="W4" s="699"/>
      <c r="X4" s="700"/>
      <c r="Y4" s="700"/>
      <c r="Z4" s="701"/>
      <c r="AA4" s="260" t="str">
        <f>payesh!E6</f>
        <v>یاس</v>
      </c>
      <c r="AB4" s="211" t="str">
        <f>payesh!F6</f>
        <v>نرگس</v>
      </c>
      <c r="AC4" s="211" t="str">
        <f>payesh!G6</f>
        <v>آرش</v>
      </c>
      <c r="AD4" s="211" t="str">
        <f>payesh!H6</f>
        <v>بهار</v>
      </c>
      <c r="AE4" s="211" t="str">
        <f>payesh!I6</f>
        <v>آلاله</v>
      </c>
      <c r="AF4" s="211" t="str">
        <f>payesh!J6</f>
        <v>سارینا</v>
      </c>
      <c r="AG4" s="211" t="str">
        <f>payesh!K6</f>
        <v>ترنم</v>
      </c>
      <c r="AH4" s="211" t="str">
        <f>payesh!L6</f>
        <v>باران</v>
      </c>
      <c r="AI4" s="211" t="str">
        <f>payesh!M6</f>
        <v>شادان</v>
      </c>
      <c r="AJ4" s="211" t="str">
        <f>payesh!N6</f>
        <v>آفتاب</v>
      </c>
      <c r="AK4" s="211" t="str">
        <f>payesh!O6</f>
        <v>گل نرگس</v>
      </c>
      <c r="AL4" s="211" t="str">
        <f>payesh!P6</f>
        <v>گل نسترن</v>
      </c>
      <c r="AM4" s="211" t="str">
        <f>payesh!Q6</f>
        <v>گل یاس</v>
      </c>
      <c r="AN4" s="211" t="str">
        <f>payesh!R6</f>
        <v>طنین</v>
      </c>
      <c r="AO4" s="211" t="str">
        <f>payesh!S6</f>
        <v>طیب</v>
      </c>
      <c r="AP4" s="211" t="str">
        <f>payesh!T6</f>
        <v>عذرا</v>
      </c>
      <c r="AQ4" s="211" t="str">
        <f>payesh!U6</f>
        <v>نیلوفر</v>
      </c>
      <c r="AR4" s="211" t="str">
        <f>payesh!V6</f>
        <v>گل ياس</v>
      </c>
      <c r="AS4" s="211" t="str">
        <f>payesh!W6</f>
        <v>نرجس</v>
      </c>
      <c r="AT4" s="211" t="str">
        <f>payesh!X6</f>
        <v>ارسطو</v>
      </c>
      <c r="AU4" s="211" t="str">
        <f>payesh!Y6</f>
        <v>نسيم</v>
      </c>
      <c r="AV4" s="211" t="str">
        <f>payesh!Z6</f>
        <v>ماريا</v>
      </c>
      <c r="AW4" s="211" t="str">
        <f>payesh!AA6</f>
        <v>طاها</v>
      </c>
      <c r="AX4" s="211" t="str">
        <f>payesh!AB6</f>
        <v>پريا</v>
      </c>
      <c r="AY4" s="211" t="str">
        <f>payesh!AC6</f>
        <v>هستي</v>
      </c>
      <c r="AZ4" s="211" t="str">
        <f>payesh!AD6</f>
        <v>پردیس</v>
      </c>
      <c r="BA4" s="211" t="str">
        <f>payesh!AE6</f>
        <v>نرگس</v>
      </c>
      <c r="BB4" s="211" t="str">
        <f>payesh!AF6</f>
        <v>امید</v>
      </c>
      <c r="BC4" s="211" t="str">
        <f>payesh!AG6</f>
        <v>پویا</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 9</v>
      </c>
      <c r="AB5" s="262" t="str">
        <f>payesh!F18</f>
        <v>ت 9</v>
      </c>
      <c r="AC5" s="262" t="str">
        <f>payesh!G18</f>
        <v>ت 9</v>
      </c>
      <c r="AD5" s="262" t="str">
        <f>payesh!H18</f>
        <v>ت 9</v>
      </c>
      <c r="AE5" s="262" t="str">
        <f>payesh!I18</f>
        <v>ت 9</v>
      </c>
      <c r="AF5" s="262" t="str">
        <f>payesh!J18</f>
        <v>ت 9</v>
      </c>
      <c r="AG5" s="262" t="str">
        <f>payesh!K18</f>
        <v>ت 9</v>
      </c>
      <c r="AH5" s="262" t="str">
        <f>payesh!L18</f>
        <v>ت 9</v>
      </c>
      <c r="AI5" s="262" t="str">
        <f>payesh!M18</f>
        <v>ت 7</v>
      </c>
      <c r="AJ5" s="262" t="str">
        <f>payesh!N18</f>
        <v>ت 5</v>
      </c>
      <c r="AK5" s="262" t="str">
        <f>payesh!O18</f>
        <v>ت 5</v>
      </c>
      <c r="AL5" s="262" t="str">
        <f>payesh!P18</f>
        <v>ت 5</v>
      </c>
      <c r="AM5" s="262" t="str">
        <f>payesh!Q18</f>
        <v>ت 5</v>
      </c>
      <c r="AN5" s="262" t="str">
        <f>payesh!R18</f>
        <v>ت 5</v>
      </c>
      <c r="AO5" s="262" t="str">
        <f>payesh!S18</f>
        <v>ت 5</v>
      </c>
      <c r="AP5" s="262" t="str">
        <f>payesh!T18</f>
        <v>ت 5</v>
      </c>
      <c r="AQ5" s="262" t="str">
        <f>payesh!U18</f>
        <v>ت 5</v>
      </c>
      <c r="AR5" s="262" t="str">
        <f>payesh!V18</f>
        <v>پ 9</v>
      </c>
      <c r="AS5" s="262" t="str">
        <f>payesh!W18</f>
        <v>پ 5</v>
      </c>
      <c r="AT5" s="262" t="str">
        <f>payesh!X18</f>
        <v>پ 5</v>
      </c>
      <c r="AU5" s="262" t="str">
        <f>payesh!Y18</f>
        <v>پ 5</v>
      </c>
      <c r="AV5" s="262" t="str">
        <f>payesh!Z18</f>
        <v>پ 5</v>
      </c>
      <c r="AW5" s="262" t="str">
        <f>payesh!AA18</f>
        <v>پ 5</v>
      </c>
      <c r="AX5" s="262" t="str">
        <f>payesh!AB18</f>
        <v>پ 5</v>
      </c>
      <c r="AY5" s="262" t="str">
        <f>payesh!AC18</f>
        <v>پ 5</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4</v>
      </c>
      <c r="N6" s="232">
        <f>$M$6*H6</f>
        <v>4200000</v>
      </c>
      <c r="O6" s="193">
        <f>$M$6*I6</f>
        <v>1500000.0120000001</v>
      </c>
      <c r="P6" s="193">
        <f>$M$6*J6</f>
        <v>1439999.9880000001</v>
      </c>
      <c r="Q6" s="193">
        <f>$M$6*K6</f>
        <v>1260000</v>
      </c>
      <c r="R6" s="194">
        <f>SUM(N6:Q6)</f>
        <v>8400000</v>
      </c>
      <c r="S6" s="236">
        <v>0.15</v>
      </c>
      <c r="T6" s="235">
        <f>(V6/4)*3</f>
        <v>315000</v>
      </c>
      <c r="U6" s="198">
        <f>(V6/4)</f>
        <v>105000</v>
      </c>
      <c r="V6" s="199">
        <f>V12*S6</f>
        <v>420000</v>
      </c>
      <c r="W6" s="233">
        <f>SUM(AA6:EZ6)</f>
        <v>4</v>
      </c>
      <c r="X6" s="264">
        <f>$W$6*T6</f>
        <v>1260000</v>
      </c>
      <c r="Y6" s="248">
        <f>$W$6*U6</f>
        <v>420000</v>
      </c>
      <c r="Z6" s="250">
        <f>SUM(X6:Y6)</f>
        <v>1680000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1</v>
      </c>
      <c r="BA6" s="257">
        <f>IF(payesh!AE147=$F$6,1,IF(payesh!AE147="کسر شد",-1,0))</f>
        <v>1</v>
      </c>
      <c r="BB6" s="257">
        <f>IF(payesh!AF147=$F$6,1,IF(payesh!AF147="کسر شد",-1,0))</f>
        <v>1</v>
      </c>
      <c r="BC6" s="257">
        <f>IF(payesh!AG147=$F$6,1,IF(payesh!AG147="کسر شد",-1,0))</f>
        <v>1</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1</v>
      </c>
      <c r="N7" s="232">
        <f>$M$7*H7</f>
        <v>1400000</v>
      </c>
      <c r="O7" s="193">
        <f t="shared" ref="O7:Q7" si="3">$M$7*I7</f>
        <v>500000.00400000002</v>
      </c>
      <c r="P7" s="193">
        <f t="shared" si="3"/>
        <v>479999.99599999998</v>
      </c>
      <c r="Q7" s="193">
        <f t="shared" si="3"/>
        <v>420000</v>
      </c>
      <c r="R7" s="194">
        <f t="shared" ref="R7:R11" si="4">SUM(N7:Q7)</f>
        <v>2800000</v>
      </c>
      <c r="S7" s="237">
        <v>0.2</v>
      </c>
      <c r="T7" s="235">
        <f>(V7/4)*3</f>
        <v>420000</v>
      </c>
      <c r="U7" s="198">
        <f t="shared" ref="U7:U11" si="5">(V7/4)</f>
        <v>140000</v>
      </c>
      <c r="V7" s="199">
        <f>V12*S7</f>
        <v>560000</v>
      </c>
      <c r="W7" s="267">
        <f t="shared" ref="W7:W11" si="6">SUM(AA7:EZ7)</f>
        <v>1</v>
      </c>
      <c r="X7" s="265">
        <f>$W$7*T7</f>
        <v>420000</v>
      </c>
      <c r="Y7" s="247">
        <f>$W$7*U7</f>
        <v>140000</v>
      </c>
      <c r="Z7" s="251">
        <f t="shared" ref="Z7:Z11" si="7">SUM(X7:Y7)</f>
        <v>560000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1</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5</v>
      </c>
      <c r="N12" s="195">
        <f>SUM(N6:N11)</f>
        <v>5600000</v>
      </c>
      <c r="O12" s="195">
        <f t="shared" ref="O12:Q12" si="16">SUM(O6:O11)</f>
        <v>2000000.0160000001</v>
      </c>
      <c r="P12" s="195">
        <f t="shared" si="16"/>
        <v>1919999.9840000002</v>
      </c>
      <c r="Q12" s="195">
        <f t="shared" si="16"/>
        <v>1680000</v>
      </c>
      <c r="R12" s="220">
        <f>SUM(R6:R11)</f>
        <v>11200000</v>
      </c>
      <c r="S12" s="225">
        <f t="shared" ref="S12:Z12" si="17">SUM(S6:S11)</f>
        <v>1</v>
      </c>
      <c r="T12" s="226">
        <f t="shared" si="17"/>
        <v>2100000</v>
      </c>
      <c r="U12" s="226">
        <f t="shared" si="17"/>
        <v>700000</v>
      </c>
      <c r="V12" s="227">
        <v>2800000</v>
      </c>
      <c r="W12" s="244">
        <f>SUM(W6:W11)</f>
        <v>5</v>
      </c>
      <c r="X12" s="245">
        <f t="shared" si="17"/>
        <v>1680000</v>
      </c>
      <c r="Y12" s="245">
        <f t="shared" si="17"/>
        <v>560000</v>
      </c>
      <c r="Z12" s="246">
        <f t="shared" si="17"/>
        <v>2240000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432</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431</v>
      </c>
      <c r="EE3" s="752"/>
      <c r="EF3" s="752"/>
      <c r="EG3" s="752"/>
      <c r="EH3" s="752"/>
      <c r="EI3" s="753"/>
      <c r="EJ3" s="756" t="str">
        <f>ED3</f>
        <v>گزارش پیشرفت مالی تا پایان ……….. ماه ……….- (مبالغ به ریال)</v>
      </c>
      <c r="EK3" s="757"/>
      <c r="EL3" s="757"/>
      <c r="EM3" s="758"/>
    </row>
    <row r="4" spans="2:143" ht="31.5" x14ac:dyDescent="0.4">
      <c r="B4" s="747"/>
      <c r="C4" s="750"/>
      <c r="D4" s="575" t="str">
        <f>payesh!E5</f>
        <v>شهرک اسلامیه</v>
      </c>
      <c r="E4" s="576" t="str">
        <f>payesh!F5</f>
        <v>شهرک اسلامیه</v>
      </c>
      <c r="F4" s="576" t="str">
        <f>payesh!G5</f>
        <v>شهرک اسلامیه</v>
      </c>
      <c r="G4" s="576" t="str">
        <f>payesh!H5</f>
        <v>شهرک اسلامیه</v>
      </c>
      <c r="H4" s="576" t="str">
        <f>payesh!I5</f>
        <v>شهرک اسلامیه</v>
      </c>
      <c r="I4" s="576" t="str">
        <f>payesh!J5</f>
        <v>شهرک اسلامیه</v>
      </c>
      <c r="J4" s="576" t="str">
        <f>payesh!K5</f>
        <v>گلان</v>
      </c>
      <c r="K4" s="576" t="str">
        <f>payesh!L5</f>
        <v>گلان</v>
      </c>
      <c r="L4" s="576" t="str">
        <f>payesh!M5</f>
        <v>ریکا</v>
      </c>
      <c r="M4" s="576" t="str">
        <f>payesh!N5</f>
        <v>گلان</v>
      </c>
      <c r="N4" s="576" t="str">
        <f>payesh!O5</f>
        <v>چالاب</v>
      </c>
      <c r="O4" s="576" t="str">
        <f>payesh!P5</f>
        <v>چالاب</v>
      </c>
      <c r="P4" s="576" t="str">
        <f>payesh!Q5</f>
        <v>چالاب</v>
      </c>
      <c r="Q4" s="576" t="str">
        <f>payesh!R5</f>
        <v>چالاب</v>
      </c>
      <c r="R4" s="576" t="str">
        <f>payesh!S5</f>
        <v>چالاب</v>
      </c>
      <c r="S4" s="576" t="str">
        <f>payesh!T5</f>
        <v>شهرک اسلامیه</v>
      </c>
      <c r="T4" s="576" t="str">
        <f>payesh!U5</f>
        <v>شهرک اسلامیه</v>
      </c>
      <c r="U4" s="576" t="str">
        <f>payesh!V5</f>
        <v>گلان</v>
      </c>
      <c r="V4" s="576" t="str">
        <f>payesh!W5</f>
        <v>چالاب</v>
      </c>
      <c r="W4" s="576" t="str">
        <f>payesh!X5</f>
        <v>چالاب</v>
      </c>
      <c r="X4" s="576" t="str">
        <f>payesh!Y5</f>
        <v>شهرک اسلامیه</v>
      </c>
      <c r="Y4" s="576" t="str">
        <f>payesh!Z5</f>
        <v>شهرک اسلامیه</v>
      </c>
      <c r="Z4" s="576" t="str">
        <f>payesh!AA5</f>
        <v>شهرک اسلامیه</v>
      </c>
      <c r="AA4" s="576" t="str">
        <f>payesh!AB5</f>
        <v>شهرک اسلامیه</v>
      </c>
      <c r="AB4" s="576" t="str">
        <f>payesh!AC5</f>
        <v>شهرک اسلامیه</v>
      </c>
      <c r="AC4" s="576" t="str">
        <f>payesh!AD5</f>
        <v>بانرحمان</v>
      </c>
      <c r="AD4" s="576" t="str">
        <f>payesh!AE5</f>
        <v>بانرحمان</v>
      </c>
      <c r="AE4" s="576" t="str">
        <f>payesh!AF5</f>
        <v>بانرحمان</v>
      </c>
      <c r="AF4" s="576" t="str">
        <f>payesh!AG5</f>
        <v>بانرحمان</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424</v>
      </c>
      <c r="EE4" s="754" t="s">
        <v>261</v>
      </c>
      <c r="EF4" s="754" t="s">
        <v>262</v>
      </c>
      <c r="EG4" s="754" t="s">
        <v>263</v>
      </c>
      <c r="EH4" s="754" t="s">
        <v>264</v>
      </c>
      <c r="EI4" s="754" t="s">
        <v>425</v>
      </c>
      <c r="EJ4" s="761" t="s">
        <v>90</v>
      </c>
      <c r="EK4" s="763" t="s">
        <v>279</v>
      </c>
      <c r="EL4" s="763" t="s">
        <v>280</v>
      </c>
      <c r="EM4" s="765" t="s">
        <v>265</v>
      </c>
    </row>
    <row r="5" spans="2:143" ht="34.5" customHeight="1" thickBot="1" x14ac:dyDescent="0.45">
      <c r="B5" s="748"/>
      <c r="C5" s="751"/>
      <c r="D5" s="578" t="str">
        <f>payesh!E6</f>
        <v>یاس</v>
      </c>
      <c r="E5" s="579" t="str">
        <f>payesh!F6</f>
        <v>نرگس</v>
      </c>
      <c r="F5" s="579" t="str">
        <f>payesh!G6</f>
        <v>آرش</v>
      </c>
      <c r="G5" s="579" t="str">
        <f>payesh!H6</f>
        <v>بهار</v>
      </c>
      <c r="H5" s="579" t="str">
        <f>payesh!I6</f>
        <v>آلاله</v>
      </c>
      <c r="I5" s="579" t="str">
        <f>payesh!J6</f>
        <v>سارینا</v>
      </c>
      <c r="J5" s="579" t="str">
        <f>payesh!K6</f>
        <v>ترنم</v>
      </c>
      <c r="K5" s="579" t="str">
        <f>payesh!L6</f>
        <v>باران</v>
      </c>
      <c r="L5" s="579" t="str">
        <f>payesh!M6</f>
        <v>شادان</v>
      </c>
      <c r="M5" s="579" t="str">
        <f>payesh!N6</f>
        <v>آفتاب</v>
      </c>
      <c r="N5" s="579" t="str">
        <f>payesh!O6</f>
        <v>گل نرگس</v>
      </c>
      <c r="O5" s="579" t="str">
        <f>payesh!P6</f>
        <v>گل نسترن</v>
      </c>
      <c r="P5" s="579" t="str">
        <f>payesh!Q6</f>
        <v>گل یاس</v>
      </c>
      <c r="Q5" s="579" t="str">
        <f>payesh!R6</f>
        <v>طنین</v>
      </c>
      <c r="R5" s="579" t="str">
        <f>payesh!S6</f>
        <v>طیب</v>
      </c>
      <c r="S5" s="579" t="str">
        <f>payesh!T6</f>
        <v>عذرا</v>
      </c>
      <c r="T5" s="579" t="str">
        <f>payesh!U6</f>
        <v>نیلوفر</v>
      </c>
      <c r="U5" s="579" t="str">
        <f>payesh!V6</f>
        <v>گل ياس</v>
      </c>
      <c r="V5" s="579" t="str">
        <f>payesh!W6</f>
        <v>نرجس</v>
      </c>
      <c r="W5" s="579" t="str">
        <f>payesh!X6</f>
        <v>ارسطو</v>
      </c>
      <c r="X5" s="579" t="str">
        <f>payesh!Y6</f>
        <v>نسيم</v>
      </c>
      <c r="Y5" s="579" t="str">
        <f>payesh!Z6</f>
        <v>ماريا</v>
      </c>
      <c r="Z5" s="579" t="str">
        <f>payesh!AA6</f>
        <v>طاها</v>
      </c>
      <c r="AA5" s="579" t="str">
        <f>payesh!AB6</f>
        <v>پريا</v>
      </c>
      <c r="AB5" s="579" t="str">
        <f>payesh!AC6</f>
        <v>هستي</v>
      </c>
      <c r="AC5" s="579" t="str">
        <f>payesh!AD6</f>
        <v>پردیس</v>
      </c>
      <c r="AD5" s="579" t="str">
        <f>payesh!AE6</f>
        <v>نرگس</v>
      </c>
      <c r="AE5" s="579" t="str">
        <f>payesh!AF6</f>
        <v>امید</v>
      </c>
      <c r="AF5" s="579" t="str">
        <f>payesh!AG6</f>
        <v>پویا</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t="str">
        <f>payesh!E147</f>
        <v>پرداخت شد</v>
      </c>
      <c r="E6" s="525" t="str">
        <f>payesh!F147</f>
        <v>پرداخت شد</v>
      </c>
      <c r="F6" s="525" t="str">
        <f>payesh!G147</f>
        <v>پرداخت شد</v>
      </c>
      <c r="G6" s="525" t="str">
        <f>payesh!H147</f>
        <v>پرداخت شد</v>
      </c>
      <c r="H6" s="525" t="str">
        <f>payesh!I147</f>
        <v>پرداخت شد</v>
      </c>
      <c r="I6" s="525" t="str">
        <f>payesh!J147</f>
        <v>پرداخت شد</v>
      </c>
      <c r="J6" s="525" t="str">
        <f>payesh!K147</f>
        <v>پرداخت شد</v>
      </c>
      <c r="K6" s="525" t="str">
        <f>payesh!L147</f>
        <v>پرداخت شد</v>
      </c>
      <c r="L6" s="525" t="str">
        <f>payesh!M147</f>
        <v>پرداخت شد</v>
      </c>
      <c r="M6" s="525" t="str">
        <f>payesh!N147</f>
        <v>پرداخت شد</v>
      </c>
      <c r="N6" s="525" t="str">
        <f>payesh!O147</f>
        <v>پرداخت شد</v>
      </c>
      <c r="O6" s="525" t="str">
        <f>payesh!P147</f>
        <v>پرداخت شد</v>
      </c>
      <c r="P6" s="525" t="str">
        <f>payesh!Q147</f>
        <v>پرداخت شد</v>
      </c>
      <c r="Q6" s="525" t="str">
        <f>payesh!R147</f>
        <v>پرداخت شد</v>
      </c>
      <c r="R6" s="525" t="str">
        <f>payesh!S147</f>
        <v>پرداخت شد</v>
      </c>
      <c r="S6" s="525" t="str">
        <f>payesh!T147</f>
        <v>پرداخت شد</v>
      </c>
      <c r="T6" s="525" t="str">
        <f>payesh!U147</f>
        <v>پرداخت شد</v>
      </c>
      <c r="U6" s="525" t="str">
        <f>payesh!V147</f>
        <v>پرداخت شد</v>
      </c>
      <c r="V6" s="525" t="str">
        <f>payesh!W147</f>
        <v>پرداخت شد</v>
      </c>
      <c r="W6" s="525" t="str">
        <f>payesh!X147</f>
        <v>پرداخت شد</v>
      </c>
      <c r="X6" s="525" t="str">
        <f>payesh!Y147</f>
        <v>پرداخت شد</v>
      </c>
      <c r="Y6" s="525" t="str">
        <f>payesh!Z147</f>
        <v>پرداخت شد</v>
      </c>
      <c r="Z6" s="525" t="str">
        <f>payesh!AA147</f>
        <v>پرداخت شد</v>
      </c>
      <c r="AA6" s="525" t="str">
        <f>payesh!AB147</f>
        <v>پرداخت شد</v>
      </c>
      <c r="AB6" s="525" t="str">
        <f>payesh!AC147</f>
        <v>پرداخت شد</v>
      </c>
      <c r="AC6" s="525" t="str">
        <f>payesh!AD147</f>
        <v>ب7</v>
      </c>
      <c r="AD6" s="525" t="str">
        <f>payesh!AE147</f>
        <v>ب7</v>
      </c>
      <c r="AE6" s="525" t="str">
        <f>payesh!AF147</f>
        <v>ب7</v>
      </c>
      <c r="AF6" s="525" t="str">
        <f>payesh!AG147</f>
        <v>ب7</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4</v>
      </c>
      <c r="EE6" s="527">
        <f>Pardakhti!N6</f>
        <v>4200000</v>
      </c>
      <c r="EF6" s="528">
        <f>Pardakhti!O6</f>
        <v>1500000.0120000001</v>
      </c>
      <c r="EG6" s="528">
        <f>Pardakhti!P6</f>
        <v>1439999.9880000001</v>
      </c>
      <c r="EH6" s="554">
        <f>Pardakhti!Q6</f>
        <v>1260000</v>
      </c>
      <c r="EI6" s="563">
        <f>SUM(EE6:EH6)</f>
        <v>8400000</v>
      </c>
      <c r="EJ6" s="569">
        <f>COUNTIF(J6:EC6,"ب7")</f>
        <v>4</v>
      </c>
      <c r="EK6" s="529">
        <f>Pardakhti!X6</f>
        <v>1260000</v>
      </c>
      <c r="EL6" s="530">
        <f>Pardakhti!Y6</f>
        <v>420000</v>
      </c>
      <c r="EM6" s="552">
        <f>SUM(EK6:EL6)</f>
        <v>1680000</v>
      </c>
    </row>
    <row r="7" spans="2:143" ht="57" x14ac:dyDescent="0.4">
      <c r="B7" s="531">
        <v>2</v>
      </c>
      <c r="C7" s="532" t="s">
        <v>268</v>
      </c>
      <c r="D7" s="533" t="str">
        <f>payesh!E148</f>
        <v>پرداخت شد</v>
      </c>
      <c r="E7" s="534" t="str">
        <f>payesh!F148</f>
        <v>پرداخت شد</v>
      </c>
      <c r="F7" s="534" t="str">
        <f>payesh!G148</f>
        <v>پرداخت شد</v>
      </c>
      <c r="G7" s="534" t="str">
        <f>payesh!H148</f>
        <v>پرداخت شد</v>
      </c>
      <c r="H7" s="534" t="str">
        <f>payesh!I148</f>
        <v>پرداخت شد</v>
      </c>
      <c r="I7" s="534" t="str">
        <f>payesh!J148</f>
        <v>پرداخت شد</v>
      </c>
      <c r="J7" s="534" t="str">
        <f>payesh!K148</f>
        <v>پرداخت شد</v>
      </c>
      <c r="K7" s="534" t="str">
        <f>payesh!L148</f>
        <v>پرداخت شد</v>
      </c>
      <c r="L7" s="534" t="str">
        <f>payesh!M148</f>
        <v>پرداخت شد</v>
      </c>
      <c r="M7" s="534" t="str">
        <f>payesh!N148</f>
        <v>پرداخت شد</v>
      </c>
      <c r="N7" s="534" t="str">
        <f>payesh!O148</f>
        <v>پرداخت شد</v>
      </c>
      <c r="O7" s="534" t="str">
        <f>payesh!P148</f>
        <v>پرداخت شد</v>
      </c>
      <c r="P7" s="534" t="str">
        <f>payesh!Q148</f>
        <v>پرداخت شد</v>
      </c>
      <c r="Q7" s="534" t="str">
        <f>payesh!R148</f>
        <v>پرداخت شد</v>
      </c>
      <c r="R7" s="534" t="str">
        <f>payesh!S148</f>
        <v>پرداخت شد</v>
      </c>
      <c r="S7" s="534" t="str">
        <f>payesh!T148</f>
        <v>پرداخت شد</v>
      </c>
      <c r="T7" s="534" t="str">
        <f>payesh!U148</f>
        <v>پرداخت شد</v>
      </c>
      <c r="U7" s="534" t="str">
        <f>payesh!V148</f>
        <v>پ9</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1</v>
      </c>
      <c r="EE7" s="536">
        <f>Pardakhti!N7</f>
        <v>1400000</v>
      </c>
      <c r="EF7" s="537">
        <f>Pardakhti!O7</f>
        <v>500000.00400000002</v>
      </c>
      <c r="EG7" s="537">
        <f>Pardakhti!P7</f>
        <v>479999.99599999998</v>
      </c>
      <c r="EH7" s="555">
        <f>Pardakhti!Q7</f>
        <v>420000</v>
      </c>
      <c r="EI7" s="564">
        <f t="shared" ref="EI7:EI11" si="0">SUM(EE7:EH7)</f>
        <v>2800000</v>
      </c>
      <c r="EJ7" s="570">
        <f>COUNTIF(J7:EC7,"پ9")</f>
        <v>1</v>
      </c>
      <c r="EK7" s="538">
        <f>Pardakhti!X7</f>
        <v>420000</v>
      </c>
      <c r="EL7" s="539">
        <f>Pardakhti!Y7</f>
        <v>140000</v>
      </c>
      <c r="EM7" s="553">
        <f t="shared" ref="EM7:EM11" si="1">SUM(EK7:EL7)</f>
        <v>560000</v>
      </c>
    </row>
    <row r="8" spans="2:143" ht="57" x14ac:dyDescent="0.4">
      <c r="B8" s="531">
        <v>3</v>
      </c>
      <c r="C8" s="532" t="s">
        <v>270</v>
      </c>
      <c r="D8" s="533" t="str">
        <f>payesh!E149</f>
        <v>پرداخت شد</v>
      </c>
      <c r="E8" s="534" t="str">
        <f>payesh!F149</f>
        <v>پرداخت شد</v>
      </c>
      <c r="F8" s="534" t="str">
        <f>payesh!G149</f>
        <v>پرداخت شد</v>
      </c>
      <c r="G8" s="534" t="str">
        <f>payesh!H149</f>
        <v>پرداخت شد</v>
      </c>
      <c r="H8" s="534" t="str">
        <f>payesh!I149</f>
        <v>پرداخت شد</v>
      </c>
      <c r="I8" s="534" t="str">
        <f>payesh!J149</f>
        <v>پرداخت شد</v>
      </c>
      <c r="J8" s="534" t="str">
        <f>payesh!K149</f>
        <v>پرداخت شد</v>
      </c>
      <c r="K8" s="534" t="str">
        <f>payesh!L149</f>
        <v>پرداخت شد</v>
      </c>
      <c r="L8" s="534" t="str">
        <f>payesh!M149</f>
        <v>پرداخت شد</v>
      </c>
      <c r="M8" s="534" t="str">
        <f>payesh!N149</f>
        <v>پرداخت شد</v>
      </c>
      <c r="N8" s="534" t="str">
        <f>payesh!O149</f>
        <v>پرداخت شد</v>
      </c>
      <c r="O8" s="534" t="str">
        <f>payesh!P149</f>
        <v>پرداخت شد</v>
      </c>
      <c r="P8" s="534" t="str">
        <f>payesh!Q149</f>
        <v>پرداخت شد</v>
      </c>
      <c r="Q8" s="534" t="str">
        <f>payesh!R149</f>
        <v>پرداخت شد</v>
      </c>
      <c r="R8" s="534" t="str">
        <f>payesh!S149</f>
        <v>پرداخت شد</v>
      </c>
      <c r="S8" s="534" t="str">
        <f>payesh!T149</f>
        <v>پرداخت شد</v>
      </c>
      <c r="T8" s="534" t="str">
        <f>payesh!U149</f>
        <v>پرداخت شد</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t="str">
        <f>payesh!E150</f>
        <v>پرداخت شد</v>
      </c>
      <c r="E9" s="534" t="str">
        <f>payesh!F150</f>
        <v>پرداخت شد</v>
      </c>
      <c r="F9" s="534" t="str">
        <f>payesh!G150</f>
        <v>پرداخت شد</v>
      </c>
      <c r="G9" s="534" t="str">
        <f>payesh!H150</f>
        <v>پرداخت شد</v>
      </c>
      <c r="H9" s="534" t="str">
        <f>payesh!I150</f>
        <v>پرداخت شد</v>
      </c>
      <c r="I9" s="534" t="str">
        <f>payesh!J150</f>
        <v>پرداخت شد</v>
      </c>
      <c r="J9" s="534" t="str">
        <f>payesh!K150</f>
        <v>پرداخت شد</v>
      </c>
      <c r="K9" s="534" t="str">
        <f>payesh!L150</f>
        <v>پرداخت شد</v>
      </c>
      <c r="L9" s="534" t="str">
        <f>payesh!M150</f>
        <v>پرداخت شد</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36" x14ac:dyDescent="0.4">
      <c r="B10" s="531">
        <v>5</v>
      </c>
      <c r="C10" s="532" t="s">
        <v>274</v>
      </c>
      <c r="D10" s="533" t="str">
        <f>payesh!E151</f>
        <v>پرداخت شد</v>
      </c>
      <c r="E10" s="534" t="str">
        <f>payesh!F151</f>
        <v>پرداخت شد</v>
      </c>
      <c r="F10" s="534" t="str">
        <f>payesh!G151</f>
        <v>پرداخت شد</v>
      </c>
      <c r="G10" s="534" t="str">
        <f>payesh!H151</f>
        <v>پرداخت شد</v>
      </c>
      <c r="H10" s="534" t="str">
        <f>payesh!I151</f>
        <v>پرداخت شد</v>
      </c>
      <c r="I10" s="534" t="str">
        <f>payesh!J151</f>
        <v>پرداخت شد</v>
      </c>
      <c r="J10" s="534" t="str">
        <f>payesh!K151</f>
        <v>پرداخت شد</v>
      </c>
      <c r="K10" s="534" t="str">
        <f>payesh!L151</f>
        <v>پرداخت شد</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426</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5</v>
      </c>
      <c r="EE12" s="566">
        <f t="shared" ref="EE12:EI12" si="2">SUM(EE6:EE11)</f>
        <v>5600000</v>
      </c>
      <c r="EF12" s="566">
        <f t="shared" si="2"/>
        <v>2000000.0160000001</v>
      </c>
      <c r="EG12" s="566">
        <f t="shared" si="2"/>
        <v>1919999.9840000002</v>
      </c>
      <c r="EH12" s="567">
        <f t="shared" si="2"/>
        <v>1680000</v>
      </c>
      <c r="EI12" s="558">
        <f t="shared" si="2"/>
        <v>11200000</v>
      </c>
      <c r="EJ12" s="549">
        <f>SUM(EJ6:EJ11)</f>
        <v>5</v>
      </c>
      <c r="EK12" s="573">
        <f t="shared" ref="EK12:EM12" si="3">SUM(EK6:EK11)</f>
        <v>1680000</v>
      </c>
      <c r="EL12" s="574">
        <f t="shared" si="3"/>
        <v>560000</v>
      </c>
      <c r="EM12" s="559">
        <f t="shared" si="3"/>
        <v>2240000</v>
      </c>
    </row>
    <row r="13" spans="2:143" ht="19.5" thickBot="1" x14ac:dyDescent="0.45">
      <c r="B13" s="728" t="s">
        <v>427</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428</v>
      </c>
      <c r="C15" s="737"/>
      <c r="D15" s="737"/>
      <c r="E15" s="737"/>
      <c r="F15" s="737"/>
      <c r="G15" s="737"/>
      <c r="H15" s="737"/>
      <c r="I15" s="737"/>
      <c r="J15" s="738"/>
      <c r="K15" s="739" t="s">
        <v>429</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430</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2017-03-13T05:57:51Z</dcterms:modified>
</cp:coreProperties>
</file>